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Pol'!$A$1:$U$51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1" i="1" l="1"/>
  <c r="AC41" i="12"/>
  <c r="F39" i="1" s="1"/>
  <c r="G9" i="12"/>
  <c r="I9" i="12"/>
  <c r="K9" i="12"/>
  <c r="O9" i="12"/>
  <c r="Q9" i="12"/>
  <c r="U9" i="12"/>
  <c r="G10" i="12"/>
  <c r="M10" i="12" s="1"/>
  <c r="I10" i="12"/>
  <c r="K10" i="12"/>
  <c r="O10" i="12"/>
  <c r="Q10" i="12"/>
  <c r="U10" i="12"/>
  <c r="G11" i="12"/>
  <c r="I11" i="12"/>
  <c r="K11" i="12"/>
  <c r="M11" i="12"/>
  <c r="O11" i="12"/>
  <c r="Q11" i="12"/>
  <c r="U11" i="12"/>
  <c r="G12" i="12"/>
  <c r="M12" i="12" s="1"/>
  <c r="I12" i="12"/>
  <c r="K12" i="12"/>
  <c r="O12" i="12"/>
  <c r="Q12" i="12"/>
  <c r="U12" i="12"/>
  <c r="G13" i="12"/>
  <c r="M13" i="12" s="1"/>
  <c r="I13" i="12"/>
  <c r="K13" i="12"/>
  <c r="O13" i="12"/>
  <c r="Q13" i="12"/>
  <c r="U13" i="12"/>
  <c r="G14" i="12"/>
  <c r="I14" i="12"/>
  <c r="K14" i="12"/>
  <c r="M14" i="12"/>
  <c r="O14" i="12"/>
  <c r="Q14" i="12"/>
  <c r="U14" i="12"/>
  <c r="G15" i="12"/>
  <c r="M15" i="12" s="1"/>
  <c r="I15" i="12"/>
  <c r="K15" i="12"/>
  <c r="O15" i="12"/>
  <c r="Q15" i="12"/>
  <c r="U15" i="12"/>
  <c r="G16" i="12"/>
  <c r="I16" i="12"/>
  <c r="K16" i="12"/>
  <c r="M16" i="12"/>
  <c r="O16" i="12"/>
  <c r="Q16" i="12"/>
  <c r="U16" i="12"/>
  <c r="G17" i="12"/>
  <c r="M17" i="12" s="1"/>
  <c r="I17" i="12"/>
  <c r="K17" i="12"/>
  <c r="O17" i="12"/>
  <c r="Q17" i="12"/>
  <c r="U17" i="12"/>
  <c r="G18" i="12"/>
  <c r="M18" i="12" s="1"/>
  <c r="I18" i="12"/>
  <c r="K18" i="12"/>
  <c r="O18" i="12"/>
  <c r="Q18" i="12"/>
  <c r="U18" i="12"/>
  <c r="G19" i="12"/>
  <c r="I19" i="12"/>
  <c r="K19" i="12"/>
  <c r="M19" i="12"/>
  <c r="O19" i="12"/>
  <c r="Q19" i="12"/>
  <c r="U19" i="12"/>
  <c r="G20" i="12"/>
  <c r="M20" i="12" s="1"/>
  <c r="I20" i="12"/>
  <c r="K20" i="12"/>
  <c r="O20" i="12"/>
  <c r="Q20" i="12"/>
  <c r="U20" i="12"/>
  <c r="G21" i="12"/>
  <c r="M21" i="12" s="1"/>
  <c r="I21" i="12"/>
  <c r="K21" i="12"/>
  <c r="O21" i="12"/>
  <c r="Q21" i="12"/>
  <c r="U21" i="12"/>
  <c r="G22" i="12"/>
  <c r="I22" i="12"/>
  <c r="K22" i="12"/>
  <c r="M22" i="12"/>
  <c r="O22" i="12"/>
  <c r="Q22" i="12"/>
  <c r="U22" i="12"/>
  <c r="G23" i="12"/>
  <c r="M23" i="12" s="1"/>
  <c r="I23" i="12"/>
  <c r="K23" i="12"/>
  <c r="O23" i="12"/>
  <c r="Q23" i="12"/>
  <c r="U23" i="12"/>
  <c r="G25" i="12"/>
  <c r="G24" i="12" s="1"/>
  <c r="I48" i="1" s="1"/>
  <c r="I25" i="12"/>
  <c r="I24" i="12" s="1"/>
  <c r="K25" i="12"/>
  <c r="K24" i="12" s="1"/>
  <c r="O25" i="12"/>
  <c r="O24" i="12" s="1"/>
  <c r="Q25" i="12"/>
  <c r="Q24" i="12" s="1"/>
  <c r="U25" i="12"/>
  <c r="U24" i="12" s="1"/>
  <c r="G27" i="12"/>
  <c r="G26" i="12" s="1"/>
  <c r="I49" i="1" s="1"/>
  <c r="I27" i="12"/>
  <c r="I26" i="12" s="1"/>
  <c r="K27" i="12"/>
  <c r="K26" i="12" s="1"/>
  <c r="M27" i="12"/>
  <c r="M26" i="12" s="1"/>
  <c r="O27" i="12"/>
  <c r="O26" i="12" s="1"/>
  <c r="Q27" i="12"/>
  <c r="Q26" i="12" s="1"/>
  <c r="U27" i="12"/>
  <c r="U26" i="12" s="1"/>
  <c r="G29" i="12"/>
  <c r="I29" i="12"/>
  <c r="K29" i="12"/>
  <c r="O29" i="12"/>
  <c r="Q29" i="12"/>
  <c r="U29" i="12"/>
  <c r="G30" i="12"/>
  <c r="M30" i="12" s="1"/>
  <c r="I30" i="12"/>
  <c r="K30" i="12"/>
  <c r="O30" i="12"/>
  <c r="Q30" i="12"/>
  <c r="U30" i="12"/>
  <c r="G31" i="12"/>
  <c r="I31" i="12"/>
  <c r="K31" i="12"/>
  <c r="M31" i="12"/>
  <c r="O31" i="12"/>
  <c r="Q31" i="12"/>
  <c r="U31" i="12"/>
  <c r="G32" i="12"/>
  <c r="M32" i="12" s="1"/>
  <c r="I32" i="12"/>
  <c r="K32" i="12"/>
  <c r="O32" i="12"/>
  <c r="Q32" i="12"/>
  <c r="U32" i="12"/>
  <c r="G33" i="12"/>
  <c r="O33" i="12"/>
  <c r="G34" i="12"/>
  <c r="I34" i="12"/>
  <c r="I33" i="12" s="1"/>
  <c r="K34" i="12"/>
  <c r="K33" i="12" s="1"/>
  <c r="M34" i="12"/>
  <c r="M33" i="12" s="1"/>
  <c r="O34" i="12"/>
  <c r="Q34" i="12"/>
  <c r="Q33" i="12" s="1"/>
  <c r="U34" i="12"/>
  <c r="U33" i="12" s="1"/>
  <c r="G36" i="12"/>
  <c r="G35" i="12" s="1"/>
  <c r="I52" i="1" s="1"/>
  <c r="I18" i="1" s="1"/>
  <c r="I36" i="12"/>
  <c r="K36" i="12"/>
  <c r="K35" i="12" s="1"/>
  <c r="O36" i="12"/>
  <c r="O35" i="12" s="1"/>
  <c r="Q36" i="12"/>
  <c r="Q35" i="12" s="1"/>
  <c r="U36" i="12"/>
  <c r="U35" i="12" s="1"/>
  <c r="G37" i="12"/>
  <c r="M37" i="12" s="1"/>
  <c r="I37" i="12"/>
  <c r="K37" i="12"/>
  <c r="O37" i="12"/>
  <c r="Q37" i="12"/>
  <c r="U37" i="12"/>
  <c r="G39" i="12"/>
  <c r="G38" i="12" s="1"/>
  <c r="I53" i="1" s="1"/>
  <c r="I19" i="1" s="1"/>
  <c r="I39" i="12"/>
  <c r="I38" i="12" s="1"/>
  <c r="K39" i="12"/>
  <c r="K38" i="12" s="1"/>
  <c r="M39" i="12"/>
  <c r="M38" i="12" s="1"/>
  <c r="O39" i="12"/>
  <c r="O38" i="12" s="1"/>
  <c r="Q39" i="12"/>
  <c r="Q38" i="12" s="1"/>
  <c r="U39" i="12"/>
  <c r="U38" i="12" s="1"/>
  <c r="I20" i="1"/>
  <c r="I17" i="1"/>
  <c r="G27" i="1"/>
  <c r="F40" i="1"/>
  <c r="G23" i="1" s="1"/>
  <c r="G40" i="1"/>
  <c r="G25" i="1" s="1"/>
  <c r="H40" i="1"/>
  <c r="I40" i="1"/>
  <c r="J39" i="1" s="1"/>
  <c r="J40" i="1"/>
  <c r="J28" i="1"/>
  <c r="J26" i="1"/>
  <c r="G38" i="1"/>
  <c r="F38" i="1"/>
  <c r="H32" i="1"/>
  <c r="J23" i="1"/>
  <c r="J24" i="1"/>
  <c r="J25" i="1"/>
  <c r="J27" i="1"/>
  <c r="E24" i="1"/>
  <c r="G24" i="1"/>
  <c r="E26" i="1"/>
  <c r="G26" i="1"/>
  <c r="K28" i="12" l="1"/>
  <c r="K8" i="12"/>
  <c r="I35" i="12"/>
  <c r="O28" i="12"/>
  <c r="O8" i="12"/>
  <c r="AD41" i="12"/>
  <c r="G39" i="1" s="1"/>
  <c r="I39" i="1" s="1"/>
  <c r="M36" i="12"/>
  <c r="M35" i="12" s="1"/>
  <c r="U28" i="12"/>
  <c r="I28" i="12"/>
  <c r="U8" i="12"/>
  <c r="I8" i="12"/>
  <c r="G29" i="1"/>
  <c r="Q28" i="12"/>
  <c r="G28" i="12"/>
  <c r="I50" i="1" s="1"/>
  <c r="Q8" i="12"/>
  <c r="G8" i="12"/>
  <c r="G28" i="1"/>
  <c r="M29" i="12"/>
  <c r="M28" i="12" s="1"/>
  <c r="M25" i="12"/>
  <c r="M24" i="12" s="1"/>
  <c r="M9" i="12"/>
  <c r="M8" i="12" s="1"/>
  <c r="G41" i="12" l="1"/>
  <c r="I47" i="1"/>
  <c r="I54" i="1" l="1"/>
  <c r="I16" i="1"/>
  <c r="I21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<sst xmlns="http://schemas.openxmlformats.org/spreadsheetml/2006/main" count="267" uniqueCount="161">
  <si>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</si>
  <si>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</si>
  <si>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</si>
  <si>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</si>
  <si>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</si>
  <si>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</si>
  <si>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</si>
  <si>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</si>
  <si>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</si>
  <si>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</si>
  <si>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</si>
  <si>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</si>
  <si>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</si>
  <si>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</si>
  <si>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</si>
  <si>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</si>
  <si>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</si>
  <si>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</si>
  <si>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</si>
  <si>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</si>
  <si>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</si>
  <si>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</si>
  <si>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</si>
  <si>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</si>
  <si>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</si>
  <si>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</si>
  <si>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</si>
  <si>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</si>
  <si>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</si>
  <si>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</si>
  <si>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</si>
  <si>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</si>
  <si>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</si>
  <si>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</si>
  <si>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</si>
  <si>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</si>
  <si>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</si>
  <si>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</si>
  <si>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</si>
  <si>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</si>
  <si>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</si>
  <si>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</si>
  <si>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</si>
  <si>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</si>
  <si>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</si>
  <si>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Parkoviště Oblastní nemocnice Příbram a.s.</t>
  </si>
  <si>
    <t>Oblastní nemocnice Příbram, a.s.</t>
  </si>
  <si>
    <t>Gen. R. Tesaříka 80</t>
  </si>
  <si>
    <t>Příbram-Příbram I</t>
  </si>
  <si>
    <t>26101</t>
  </si>
  <si>
    <t>27085031</t>
  </si>
  <si>
    <t>CZ27085031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</si>
  <si>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</si>
  <si>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</si>
  <si>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</si>
  <si>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</si>
  <si>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</si>
  <si>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</si>
  <si>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</si>
  <si>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</si>
  <si>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</si>
  <si>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5</t>
  </si>
  <si>
    <t>Komunikace</t>
  </si>
  <si>
    <t>91</t>
  </si>
  <si>
    <t>Doplňující práce na komunikaci</t>
  </si>
  <si>
    <t>99</t>
  </si>
  <si>
    <t>Staveništní přesun hmot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</si>
  <si>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</si>
  <si>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</si>
  <si>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</si>
  <si>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</si>
  <si>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</si>
  <si>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</si>
  <si>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</si>
  <si>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</si>
  <si>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</si>
  <si>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</si>
  <si>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</si>
  <si>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</si>
  <si>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</si>
  <si>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</si>
  <si>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</si>
  <si>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</si>
  <si>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</si>
  <si>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</si>
  <si>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</si>
  <si>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</si>
  <si>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</si>
  <si>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</si>
  <si>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</si>
  <si>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</si>
  <si>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</si>
  <si>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</si>
  <si>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</si>
  <si>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</si>
  <si>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</si>
  <si>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</si>
  <si>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</si>
  <si>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112101102R00</t>
  </si>
  <si>
    <t>Kácení stromů listnatých o průměru kmene 30-50 cm</t>
  </si>
  <si>
    <t>kus</t>
  </si>
  <si>
    <t>POL1_0</t>
  </si>
  <si>
    <t>112101101R00</t>
  </si>
  <si>
    <t>Kácení stromů listnatých o průměru kmene 10-30 cm</t>
  </si>
  <si>
    <t>112201101R00</t>
  </si>
  <si>
    <t>Odstranění pařezů pod úrovní, o průměru 10 - 30 cm</t>
  </si>
  <si>
    <t>112201102R00</t>
  </si>
  <si>
    <t>Odstranění pařezů pod úrovní, o průměru 30 - 50 cm</t>
  </si>
  <si>
    <t>111201101R00</t>
  </si>
  <si>
    <t>Odstranění křovin i s kořeny na ploše do 1000 m2</t>
  </si>
  <si>
    <t>m2</t>
  </si>
  <si>
    <t>121101101R00</t>
  </si>
  <si>
    <t>Sejmutí ornice s přemístěním do 50 m</t>
  </si>
  <si>
    <t>m3</t>
  </si>
  <si>
    <t>122101102R00</t>
  </si>
  <si>
    <t>Odkopávky nezapažené v hor. 2 do 1000 m3</t>
  </si>
  <si>
    <t>167101103R00</t>
  </si>
  <si>
    <t>Přeložení nebo složení výkopku z hor.1-4</t>
  </si>
  <si>
    <t>171101100R00</t>
  </si>
  <si>
    <t>Uložení sypaniny do násypů zhutněných na 100% PS, Recyklát vmístě  včetně nakládky</t>
  </si>
  <si>
    <t>171101103R00</t>
  </si>
  <si>
    <t>Uložení sypaniny do násypů zhutněných na 100% PS, Obsypání krajů parkoviště sejmutou zeminou</t>
  </si>
  <si>
    <t>132101110R00</t>
  </si>
  <si>
    <t>Hloubení rýh š.do 60 cm v hor.2 do 50 m3, STROJNĚ, Elektro</t>
  </si>
  <si>
    <t>174201101R00</t>
  </si>
  <si>
    <t>Zásyp jam, rýh, šachet bez zhutnění, Elektro</t>
  </si>
  <si>
    <t>167101102R00</t>
  </si>
  <si>
    <t>Nakládání výkopku z hor.1-4 v množství nad 100 m3</t>
  </si>
  <si>
    <t>162201102R00</t>
  </si>
  <si>
    <t>Vodorovné přemístění výkopku z hor.1-4 do 50 m</t>
  </si>
  <si>
    <t>171201201R00</t>
  </si>
  <si>
    <t>Uložení sypaniny na skl.-sypanina na výšku přes 2m</t>
  </si>
  <si>
    <t>212810010RAC</t>
  </si>
  <si>
    <t>Trativody z PVC drenážních flexibilních trubek, lože štěrkopísek a obsyp kamenivo, trubky d 100 mm</t>
  </si>
  <si>
    <t>m</t>
  </si>
  <si>
    <t>POL2_0</t>
  </si>
  <si>
    <t>565310016R00</t>
  </si>
  <si>
    <t>Podklad z asfalt. recyklátu po zhutnění tl.10 cm</t>
  </si>
  <si>
    <t>911332111R00</t>
  </si>
  <si>
    <t>Montáž . sloupků vzd. 2 m včetně lanka</t>
  </si>
  <si>
    <t>911332100</t>
  </si>
  <si>
    <t xml:space="preserve">Dodávka sloupek pozink s lankem </t>
  </si>
  <si>
    <t>ks</t>
  </si>
  <si>
    <t>917862111RT7</t>
  </si>
  <si>
    <t>Osazení stojat. obrub.bet. s opěrou,lože z C 12/15, včetně obrubníku ABO 2 - 15 100/15/25</t>
  </si>
  <si>
    <t>914001100R00</t>
  </si>
  <si>
    <t>Beton. základ  pro  stožár osvětlení</t>
  </si>
  <si>
    <t>998222011R00</t>
  </si>
  <si>
    <t>Přesun hmot, pozemní komunikace, kryt z kameniva</t>
  </si>
  <si>
    <t>t</t>
  </si>
  <si>
    <t>210100000R00</t>
  </si>
  <si>
    <t>Dodávka a montáž veřejného osvětlení, 4x lampa VO včetně rozvodu</t>
  </si>
  <si>
    <t>dod.</t>
  </si>
  <si>
    <t>Dodávka a montáž  2 ks kamer včetně rozvodu</t>
  </si>
  <si>
    <t>005124010R</t>
  </si>
  <si>
    <t>Koordinační činnost</t>
  </si>
  <si>
    <t/>
  </si>
  <si>
    <t>SUM</t>
  </si>
  <si>
    <t>POPUZIV</t>
  </si>
  <si>
    <t>END</t>
  </si>
  <si>
    <t>Stavební úpravy odstavné plochy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</si>
</sst>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FFFFCC"/>
      <name val="Arial CE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31" xfId="0" applyNumberFormat="1" applyFont="1" applyFill="1" applyBorder="1" applyAlignment="1">
      <alignment horizontal="center" vertical="center" wrapText="1" shrinkToFit="1"/>
    </xf>
    <xf numFmtId="3" fontId="7" fillId="3" borderId="32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right" wrapText="1" shrinkToFit="1"/>
    </xf>
    <xf numFmtId="3" fontId="3" fillId="0" borderId="12" xfId="0" applyNumberFormat="1" applyFont="1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9" xfId="0" applyNumberFormat="1" applyBorder="1" applyAlignment="1">
      <alignment shrinkToFit="1"/>
    </xf>
    <xf numFmtId="3" fontId="15" fillId="5" borderId="6" xfId="0" applyNumberFormat="1" applyFont="1" applyFill="1" applyBorder="1" applyAlignment="1">
      <alignment wrapText="1" shrinkToFit="1"/>
    </xf>
    <xf numFmtId="3" fontId="15" fillId="5" borderId="6" xfId="0" applyNumberFormat="1" applyFont="1" applyFill="1" applyBorder="1" applyAlignment="1">
      <alignment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/>
    </xf>
    <xf numFmtId="0" fontId="16" fillId="3" borderId="3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0" fontId="16" fillId="3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5" borderId="38" xfId="0" applyNumberFormat="1" applyFont="1" applyFill="1" applyBorder="1" applyAlignment="1">
      <alignment horizontal="center"/>
    </xf>
    <xf numFmtId="4" fontId="3" fillId="5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/>
    <xf numFmtId="0" fontId="0" fillId="3" borderId="41" xfId="0" applyFill="1" applyBorder="1"/>
    <xf numFmtId="0" fontId="0" fillId="3" borderId="32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1" xfId="0" applyFill="1" applyBorder="1"/>
    <xf numFmtId="49" fontId="0" fillId="3" borderId="31" xfId="0" applyNumberFormat="1" applyFill="1" applyBorder="1"/>
    <xf numFmtId="0" fontId="0" fillId="3" borderId="48" xfId="0" applyFill="1" applyBorder="1" applyAlignment="1">
      <alignment vertical="top"/>
    </xf>
    <xf numFmtId="0" fontId="0" fillId="3" borderId="49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5" xfId="0" applyFont="1" applyBorder="1" applyAlignment="1">
      <alignment vertical="top" shrinkToFit="1"/>
    </xf>
    <xf numFmtId="0" fontId="17" fillId="0" borderId="34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4" xfId="0" applyNumberFormat="1" applyFont="1" applyBorder="1" applyAlignment="1">
      <alignment vertical="top" shrinkToFit="1"/>
    </xf>
    <xf numFmtId="164" fontId="0" fillId="3" borderId="38" xfId="0" applyNumberFormat="1" applyFill="1" applyBorder="1" applyAlignment="1">
      <alignment vertical="top" shrinkToFit="1"/>
    </xf>
    <xf numFmtId="4" fontId="17" fillId="4" borderId="34" xfId="0" applyNumberFormat="1" applyFont="1" applyFill="1" applyBorder="1" applyAlignment="1" applyProtection="1">
      <alignment vertical="top" shrinkToFit="1"/>
      <protection locked="0"/>
    </xf>
    <xf numFmtId="4" fontId="17" fillId="0" borderId="34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vertical="top"/>
    </xf>
    <xf numFmtId="164" fontId="0" fillId="3" borderId="48" xfId="0" applyNumberFormat="1" applyFill="1" applyBorder="1" applyAlignment="1">
      <alignment vertical="top"/>
    </xf>
    <xf numFmtId="4" fontId="0" fillId="3" borderId="48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7" xfId="0" applyFont="1" applyBorder="1" applyAlignment="1">
      <alignment vertical="top" shrinkToFit="1"/>
    </xf>
    <xf numFmtId="164" fontId="17" fillId="0" borderId="38" xfId="0" applyNumberFormat="1" applyFont="1" applyBorder="1" applyAlignment="1">
      <alignment vertical="top" shrinkToFit="1"/>
    </xf>
    <xf numFmtId="4" fontId="17" fillId="4" borderId="38" xfId="0" applyNumberFormat="1" applyFont="1" applyFill="1" applyBorder="1" applyAlignment="1" applyProtection="1">
      <alignment vertical="top" shrinkToFit="1"/>
      <protection locked="0"/>
    </xf>
    <xf numFmtId="4" fontId="17" fillId="0" borderId="38" xfId="0" applyNumberFormat="1" applyFont="1" applyBorder="1" applyAlignment="1">
      <alignment vertical="top" shrinkToFit="1"/>
    </xf>
    <xf numFmtId="0" fontId="17" fillId="0" borderId="38" xfId="0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4" fontId="5" fillId="3" borderId="22" xfId="0" applyNumberFormat="1" applyFont="1" applyFill="1" applyBorder="1" applyAlignment="1">
      <alignment vertical="top"/>
    </xf>
    <xf numFmtId="0" fontId="17" fillId="0" borderId="34" xfId="0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7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4" fontId="3" fillId="0" borderId="34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3" xfId="0" applyNumberFormat="1" applyFill="1" applyBorder="1"/>
    <xf numFmtId="3" fontId="0" fillId="5" borderId="12" xfId="0" applyNumberFormat="1" applyFill="1" applyBorder="1"/>
    <xf numFmtId="0" fontId="16" fillId="3" borderId="31" xfId="0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49" fontId="3" fillId="0" borderId="32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" fontId="3" fillId="5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5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2" t="s">
        <v>39</v>
      </c>
      <c r="B2" s="202"/>
      <c r="C2" s="202"/>
      <c r="D2" s="202"/>
      <c r="E2" s="202"/>
      <c r="F2" s="202"/>
      <c r="G2" s="20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7"/>
  <sheetViews>
    <sheetView showGridLines="0" topLeftCell="B11" zoomScaleNormal="100" zoomScaleSheetLayoutView="75" workbookViewId="0">
      <selection activeCell="M7" sqref="M7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03" t="s">
        <v>42</v>
      </c>
      <c r="C1" s="204"/>
      <c r="D1" s="204"/>
      <c r="E1" s="204"/>
      <c r="F1" s="204"/>
      <c r="G1" s="204"/>
      <c r="H1" s="204"/>
      <c r="I1" s="204"/>
      <c r="J1" s="205"/>
    </row>
    <row r="2" spans="1:15" ht="23.25" customHeight="1" x14ac:dyDescent="0.2">
      <c r="A2" s="4"/>
      <c r="B2" s="81" t="s">
        <v>40</v>
      </c>
      <c r="C2" s="82"/>
      <c r="D2" s="229" t="s">
        <v>160</v>
      </c>
      <c r="E2" s="230"/>
      <c r="F2" s="230"/>
      <c r="G2" s="230"/>
      <c r="H2" s="230"/>
      <c r="I2" s="230"/>
      <c r="J2" s="231"/>
      <c r="O2" s="2"/>
    </row>
    <row r="3" spans="1:15" ht="23.25" hidden="1" customHeight="1" x14ac:dyDescent="0.2">
      <c r="A3" s="4"/>
      <c r="B3" s="83" t="s">
        <v>43</v>
      </c>
      <c r="C3" s="84"/>
      <c r="D3" s="222"/>
      <c r="E3" s="223"/>
      <c r="F3" s="223"/>
      <c r="G3" s="223"/>
      <c r="H3" s="223"/>
      <c r="I3" s="223"/>
      <c r="J3" s="224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46</v>
      </c>
      <c r="E5" s="26"/>
      <c r="F5" s="26"/>
      <c r="G5" s="26"/>
      <c r="H5" s="28" t="s">
        <v>33</v>
      </c>
      <c r="I5" s="91" t="s">
        <v>50</v>
      </c>
      <c r="J5" s="11"/>
    </row>
    <row r="6" spans="1:15" ht="15.75" customHeight="1" x14ac:dyDescent="0.2">
      <c r="A6" s="4"/>
      <c r="B6" s="41"/>
      <c r="C6" s="26"/>
      <c r="D6" s="91" t="s">
        <v>47</v>
      </c>
      <c r="E6" s="26"/>
      <c r="F6" s="26"/>
      <c r="G6" s="26"/>
      <c r="H6" s="28" t="s">
        <v>34</v>
      </c>
      <c r="I6" s="91" t="s">
        <v>51</v>
      </c>
      <c r="J6" s="11"/>
    </row>
    <row r="7" spans="1:15" ht="15.75" customHeight="1" x14ac:dyDescent="0.2">
      <c r="A7" s="4"/>
      <c r="B7" s="42"/>
      <c r="C7" s="92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33"/>
      <c r="E11" s="233"/>
      <c r="F11" s="233"/>
      <c r="G11" s="233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20"/>
      <c r="E12" s="220"/>
      <c r="F12" s="220"/>
      <c r="G12" s="220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21"/>
      <c r="E13" s="221"/>
      <c r="F13" s="221"/>
      <c r="G13" s="221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32"/>
      <c r="F15" s="232"/>
      <c r="G15" s="217"/>
      <c r="H15" s="217"/>
      <c r="I15" s="217" t="s">
        <v>28</v>
      </c>
      <c r="J15" s="218"/>
    </row>
    <row r="16" spans="1:15" ht="23.25" customHeight="1" x14ac:dyDescent="0.2">
      <c r="A16" s="144" t="s">
        <v>23</v>
      </c>
      <c r="B16" s="145" t="s">
        <v>23</v>
      </c>
      <c r="C16" s="58"/>
      <c r="D16" s="59"/>
      <c r="E16" s="212"/>
      <c r="F16" s="219"/>
      <c r="G16" s="212"/>
      <c r="H16" s="219"/>
      <c r="I16" s="212">
        <f>SUMIF(F47:F53,A16,I47:I53)+SUMIF(F47:F53,"PSU",I47:I53)</f>
        <v>0</v>
      </c>
      <c r="J16" s="213"/>
    </row>
    <row r="17" spans="1:10" ht="23.25" customHeight="1" x14ac:dyDescent="0.2">
      <c r="A17" s="144" t="s">
        <v>24</v>
      </c>
      <c r="B17" s="145" t="s">
        <v>24</v>
      </c>
      <c r="C17" s="58"/>
      <c r="D17" s="59"/>
      <c r="E17" s="212"/>
      <c r="F17" s="219"/>
      <c r="G17" s="212"/>
      <c r="H17" s="219"/>
      <c r="I17" s="212">
        <f>SUMIF(F47:F53,A17,I47:I53)</f>
        <v>0</v>
      </c>
      <c r="J17" s="213"/>
    </row>
    <row r="18" spans="1:10" ht="23.25" customHeight="1" x14ac:dyDescent="0.2">
      <c r="A18" s="144" t="s">
        <v>25</v>
      </c>
      <c r="B18" s="145" t="s">
        <v>25</v>
      </c>
      <c r="C18" s="58"/>
      <c r="D18" s="59"/>
      <c r="E18" s="212"/>
      <c r="F18" s="219"/>
      <c r="G18" s="212"/>
      <c r="H18" s="219"/>
      <c r="I18" s="212">
        <f>SUMIF(F47:F53,A18,I47:I53)</f>
        <v>0</v>
      </c>
      <c r="J18" s="213"/>
    </row>
    <row r="19" spans="1:10" ht="23.25" customHeight="1" x14ac:dyDescent="0.2">
      <c r="A19" s="144" t="s">
        <v>69</v>
      </c>
      <c r="B19" s="145" t="s">
        <v>26</v>
      </c>
      <c r="C19" s="58"/>
      <c r="D19" s="59"/>
      <c r="E19" s="212"/>
      <c r="F19" s="219"/>
      <c r="G19" s="212"/>
      <c r="H19" s="219"/>
      <c r="I19" s="212">
        <f>SUMIF(F47:F53,A19,I47:I53)</f>
        <v>0</v>
      </c>
      <c r="J19" s="213"/>
    </row>
    <row r="20" spans="1:10" ht="23.25" customHeight="1" x14ac:dyDescent="0.2">
      <c r="A20" s="144" t="s">
        <v>70</v>
      </c>
      <c r="B20" s="145" t="s">
        <v>27</v>
      </c>
      <c r="C20" s="58"/>
      <c r="D20" s="59"/>
      <c r="E20" s="212"/>
      <c r="F20" s="219"/>
      <c r="G20" s="212"/>
      <c r="H20" s="219"/>
      <c r="I20" s="212">
        <f>SUMIF(F47:F53,A20,I47:I53)</f>
        <v>0</v>
      </c>
      <c r="J20" s="213"/>
    </row>
    <row r="21" spans="1:10" ht="23.25" customHeight="1" x14ac:dyDescent="0.2">
      <c r="A21" s="4"/>
      <c r="B21" s="74" t="s">
        <v>28</v>
      </c>
      <c r="C21" s="75"/>
      <c r="D21" s="76"/>
      <c r="E21" s="214"/>
      <c r="F21" s="215"/>
      <c r="G21" s="214"/>
      <c r="H21" s="215"/>
      <c r="I21" s="214">
        <f>SUM(I16:J20)</f>
        <v>0</v>
      </c>
      <c r="J21" s="225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10">
        <f>ZakladDPHSniVypocet</f>
        <v>0</v>
      </c>
      <c r="H23" s="211"/>
      <c r="I23" s="211"/>
      <c r="J23" s="62" t="str">
        <f t="shared" ref="J23:J28" si="0">Mena</f>
        <v>CZK</v>
      </c>
    </row>
    <row r="24" spans="1:10" ht="23.25" hidden="1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5">
        <f>I23*E23/100</f>
        <v>0</v>
      </c>
      <c r="H24" s="236"/>
      <c r="I24" s="236"/>
      <c r="J24" s="62" t="str">
        <f t="shared" si="0"/>
        <v>CZK</v>
      </c>
    </row>
    <row r="25" spans="1:10" ht="23.25" customHeight="1" thickBo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210">
        <f>ZakladDPHZaklVypocet</f>
        <v>0</v>
      </c>
      <c r="H25" s="211"/>
      <c r="I25" s="211"/>
      <c r="J25" s="62" t="str">
        <f t="shared" si="0"/>
        <v>CZK</v>
      </c>
    </row>
    <row r="26" spans="1:10" ht="23.25" hidden="1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06">
        <f>I25*E25/100</f>
        <v>0</v>
      </c>
      <c r="H26" s="207"/>
      <c r="I26" s="207"/>
      <c r="J26" s="56" t="str">
        <f t="shared" si="0"/>
        <v>CZK</v>
      </c>
    </row>
    <row r="27" spans="1:10" ht="23.25" hidden="1" customHeight="1" thickBot="1" x14ac:dyDescent="0.25">
      <c r="A27" s="4"/>
      <c r="B27" s="48" t="s">
        <v>4</v>
      </c>
      <c r="C27" s="20"/>
      <c r="D27" s="23"/>
      <c r="E27" s="20"/>
      <c r="F27" s="21"/>
      <c r="G27" s="208">
        <f>0</f>
        <v>0</v>
      </c>
      <c r="H27" s="208"/>
      <c r="I27" s="208"/>
      <c r="J27" s="63" t="str">
        <f t="shared" si="0"/>
        <v>CZK</v>
      </c>
    </row>
    <row r="28" spans="1:10" ht="27.75" customHeight="1" thickBot="1" x14ac:dyDescent="0.25">
      <c r="A28" s="4"/>
      <c r="B28" s="116" t="s">
        <v>22</v>
      </c>
      <c r="C28" s="117"/>
      <c r="D28" s="117"/>
      <c r="E28" s="118"/>
      <c r="F28" s="119"/>
      <c r="G28" s="216">
        <f>ZakladDPHSniVypocet+ZakladDPHZaklVypocet</f>
        <v>0</v>
      </c>
      <c r="H28" s="216"/>
      <c r="I28" s="216"/>
      <c r="J28" s="120" t="str">
        <f t="shared" si="0"/>
        <v>CZK</v>
      </c>
    </row>
    <row r="29" spans="1:10" ht="27.75" hidden="1" customHeight="1" thickBot="1" x14ac:dyDescent="0.25">
      <c r="A29" s="4"/>
      <c r="B29" s="116" t="s">
        <v>35</v>
      </c>
      <c r="C29" s="121"/>
      <c r="D29" s="121"/>
      <c r="E29" s="121"/>
      <c r="F29" s="121"/>
      <c r="G29" s="209">
        <f>ZakladDPHSni+DPHSni+ZakladDPHZakl+DPHZakl+Zaokrouhleni</f>
        <v>0</v>
      </c>
      <c r="H29" s="209"/>
      <c r="I29" s="209"/>
      <c r="J29" s="122" t="s">
        <v>54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43545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34" t="s">
        <v>2</v>
      </c>
      <c r="E35" s="234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8" t="s">
        <v>1</v>
      </c>
      <c r="J38" s="102" t="s">
        <v>0</v>
      </c>
    </row>
    <row r="39" spans="1:10" ht="25.5" hidden="1" customHeight="1" x14ac:dyDescent="0.2">
      <c r="A39" s="97">
        <v>0</v>
      </c>
      <c r="B39" s="103" t="s">
        <v>52</v>
      </c>
      <c r="C39" s="237" t="s">
        <v>45</v>
      </c>
      <c r="D39" s="238"/>
      <c r="E39" s="238"/>
      <c r="F39" s="109">
        <f>'Rozpočet Pol'!AC41</f>
        <v>0</v>
      </c>
      <c r="G39" s="110">
        <f>'Rozpočet Pol'!AD41</f>
        <v>0</v>
      </c>
      <c r="H39" s="111"/>
      <c r="I39" s="112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39" t="s">
        <v>53</v>
      </c>
      <c r="C40" s="240"/>
      <c r="D40" s="240"/>
      <c r="E40" s="240"/>
      <c r="F40" s="113">
        <f>SUMIF(A39:A39,"=1",F39:F39)</f>
        <v>0</v>
      </c>
      <c r="G40" s="114">
        <f>SUMIF(A39:A39,"=1",G39:G39)</f>
        <v>0</v>
      </c>
      <c r="H40" s="114">
        <f>SUMIF(A39:A39,"=1",H39:H39)</f>
        <v>0</v>
      </c>
      <c r="I40" s="115">
        <f>SUMIF(A39:A39,"=1",I39:I39)</f>
        <v>0</v>
      </c>
      <c r="J40" s="98">
        <f>SUMIF(A39:A39,"=1",J39:J39)</f>
        <v>0</v>
      </c>
    </row>
    <row r="44" spans="1:10" ht="15.75" x14ac:dyDescent="0.25">
      <c r="B44" s="123" t="s">
        <v>55</v>
      </c>
    </row>
    <row r="46" spans="1:10" ht="25.5" customHeight="1" x14ac:dyDescent="0.2">
      <c r="A46" s="124"/>
      <c r="B46" s="128" t="s">
        <v>16</v>
      </c>
      <c r="C46" s="128" t="s">
        <v>5</v>
      </c>
      <c r="D46" s="129"/>
      <c r="E46" s="129"/>
      <c r="F46" s="132" t="s">
        <v>56</v>
      </c>
      <c r="G46" s="132"/>
      <c r="H46" s="132"/>
      <c r="I46" s="241" t="s">
        <v>28</v>
      </c>
      <c r="J46" s="241"/>
    </row>
    <row r="47" spans="1:10" ht="25.5" customHeight="1" x14ac:dyDescent="0.2">
      <c r="A47" s="125"/>
      <c r="B47" s="133" t="s">
        <v>57</v>
      </c>
      <c r="C47" s="243" t="s">
        <v>58</v>
      </c>
      <c r="D47" s="244"/>
      <c r="E47" s="244"/>
      <c r="F47" s="135" t="s">
        <v>23</v>
      </c>
      <c r="G47" s="136"/>
      <c r="H47" s="136"/>
      <c r="I47" s="242">
        <f>'Rozpočet Pol'!G8</f>
        <v>0</v>
      </c>
      <c r="J47" s="242"/>
    </row>
    <row r="48" spans="1:10" ht="25.5" customHeight="1" x14ac:dyDescent="0.2">
      <c r="A48" s="125"/>
      <c r="B48" s="127" t="s">
        <v>59</v>
      </c>
      <c r="C48" s="227" t="s">
        <v>60</v>
      </c>
      <c r="D48" s="228"/>
      <c r="E48" s="228"/>
      <c r="F48" s="137" t="s">
        <v>23</v>
      </c>
      <c r="G48" s="138"/>
      <c r="H48" s="138"/>
      <c r="I48" s="226">
        <f>'Rozpočet Pol'!G24</f>
        <v>0</v>
      </c>
      <c r="J48" s="226"/>
    </row>
    <row r="49" spans="1:10" ht="25.5" customHeight="1" x14ac:dyDescent="0.2">
      <c r="A49" s="125"/>
      <c r="B49" s="127" t="s">
        <v>61</v>
      </c>
      <c r="C49" s="227" t="s">
        <v>62</v>
      </c>
      <c r="D49" s="228"/>
      <c r="E49" s="228"/>
      <c r="F49" s="137" t="s">
        <v>23</v>
      </c>
      <c r="G49" s="138"/>
      <c r="H49" s="138"/>
      <c r="I49" s="226">
        <f>'Rozpočet Pol'!G26</f>
        <v>0</v>
      </c>
      <c r="J49" s="226"/>
    </row>
    <row r="50" spans="1:10" ht="25.5" customHeight="1" x14ac:dyDescent="0.2">
      <c r="A50" s="125"/>
      <c r="B50" s="127" t="s">
        <v>63</v>
      </c>
      <c r="C50" s="227" t="s">
        <v>64</v>
      </c>
      <c r="D50" s="228"/>
      <c r="E50" s="228"/>
      <c r="F50" s="137" t="s">
        <v>23</v>
      </c>
      <c r="G50" s="138"/>
      <c r="H50" s="138"/>
      <c r="I50" s="226">
        <f>'Rozpočet Pol'!G28</f>
        <v>0</v>
      </c>
      <c r="J50" s="226"/>
    </row>
    <row r="51" spans="1:10" ht="25.5" customHeight="1" x14ac:dyDescent="0.2">
      <c r="A51" s="125"/>
      <c r="B51" s="127" t="s">
        <v>65</v>
      </c>
      <c r="C51" s="227" t="s">
        <v>66</v>
      </c>
      <c r="D51" s="228"/>
      <c r="E51" s="228"/>
      <c r="F51" s="137" t="s">
        <v>23</v>
      </c>
      <c r="G51" s="138"/>
      <c r="H51" s="138"/>
      <c r="I51" s="226">
        <f>'Rozpočet Pol'!G33</f>
        <v>0</v>
      </c>
      <c r="J51" s="226"/>
    </row>
    <row r="52" spans="1:10" ht="25.5" customHeight="1" x14ac:dyDescent="0.2">
      <c r="A52" s="125"/>
      <c r="B52" s="127" t="s">
        <v>67</v>
      </c>
      <c r="C52" s="227" t="s">
        <v>68</v>
      </c>
      <c r="D52" s="228"/>
      <c r="E52" s="228"/>
      <c r="F52" s="137" t="s">
        <v>25</v>
      </c>
      <c r="G52" s="138"/>
      <c r="H52" s="138"/>
      <c r="I52" s="226">
        <f>'Rozpočet Pol'!G35</f>
        <v>0</v>
      </c>
      <c r="J52" s="226"/>
    </row>
    <row r="53" spans="1:10" ht="25.5" customHeight="1" x14ac:dyDescent="0.2">
      <c r="A53" s="125"/>
      <c r="B53" s="134" t="s">
        <v>69</v>
      </c>
      <c r="C53" s="246" t="s">
        <v>26</v>
      </c>
      <c r="D53" s="247"/>
      <c r="E53" s="247"/>
      <c r="F53" s="139" t="s">
        <v>69</v>
      </c>
      <c r="G53" s="140"/>
      <c r="H53" s="140"/>
      <c r="I53" s="245">
        <f>'Rozpočet Pol'!G38</f>
        <v>0</v>
      </c>
      <c r="J53" s="245"/>
    </row>
    <row r="54" spans="1:10" ht="25.5" customHeight="1" x14ac:dyDescent="0.2">
      <c r="A54" s="126"/>
      <c r="B54" s="130" t="s">
        <v>1</v>
      </c>
      <c r="C54" s="130"/>
      <c r="D54" s="131"/>
      <c r="E54" s="131"/>
      <c r="F54" s="141"/>
      <c r="G54" s="142"/>
      <c r="H54" s="142"/>
      <c r="I54" s="248">
        <f>SUM(I47:I53)</f>
        <v>0</v>
      </c>
      <c r="J54" s="248"/>
    </row>
    <row r="55" spans="1:10" x14ac:dyDescent="0.2">
      <c r="F55" s="143"/>
      <c r="G55" s="96"/>
      <c r="H55" s="143"/>
      <c r="I55" s="96"/>
      <c r="J55" s="96"/>
    </row>
    <row r="56" spans="1:10" x14ac:dyDescent="0.2">
      <c r="F56" s="143"/>
      <c r="G56" s="96"/>
      <c r="H56" s="143"/>
      <c r="I56" s="96"/>
      <c r="J56" s="96"/>
    </row>
    <row r="57" spans="1:10" x14ac:dyDescent="0.2">
      <c r="F57" s="143"/>
      <c r="G57" s="96"/>
      <c r="H57" s="143"/>
      <c r="I57" s="96"/>
      <c r="J57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I52:J52"/>
    <mergeCell ref="C52:E52"/>
    <mergeCell ref="I53:J53"/>
    <mergeCell ref="C53:E53"/>
    <mergeCell ref="I54:J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9" t="s">
        <v>6</v>
      </c>
      <c r="B1" s="249"/>
      <c r="C1" s="250"/>
      <c r="D1" s="249"/>
      <c r="E1" s="249"/>
      <c r="F1" s="249"/>
      <c r="G1" s="249"/>
    </row>
    <row r="2" spans="1:7" ht="24.95" customHeight="1" x14ac:dyDescent="0.2">
      <c r="A2" s="79" t="s">
        <v>41</v>
      </c>
      <c r="B2" s="78"/>
      <c r="C2" s="251"/>
      <c r="D2" s="251"/>
      <c r="E2" s="251"/>
      <c r="F2" s="251"/>
      <c r="G2" s="252"/>
    </row>
    <row r="3" spans="1:7" ht="24.95" hidden="1" customHeight="1" x14ac:dyDescent="0.2">
      <c r="A3" s="79" t="s">
        <v>7</v>
      </c>
      <c r="B3" s="78"/>
      <c r="C3" s="251"/>
      <c r="D3" s="251"/>
      <c r="E3" s="251"/>
      <c r="F3" s="251"/>
      <c r="G3" s="252"/>
    </row>
    <row r="4" spans="1:7" ht="24.95" hidden="1" customHeight="1" x14ac:dyDescent="0.2">
      <c r="A4" s="79" t="s">
        <v>8</v>
      </c>
      <c r="B4" s="78"/>
      <c r="C4" s="251"/>
      <c r="D4" s="251"/>
      <c r="E4" s="251"/>
      <c r="F4" s="251"/>
      <c r="G4" s="252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1"/>
  <sheetViews>
    <sheetView tabSelected="1" topLeftCell="A36" workbookViewId="0">
      <selection activeCell="C2" sqref="C2:G2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65" t="s">
        <v>6</v>
      </c>
      <c r="B1" s="265"/>
      <c r="C1" s="265"/>
      <c r="D1" s="265"/>
      <c r="E1" s="265"/>
      <c r="F1" s="265"/>
      <c r="G1" s="265"/>
      <c r="AE1" t="s">
        <v>72</v>
      </c>
    </row>
    <row r="2" spans="1:60" ht="24.95" customHeight="1" x14ac:dyDescent="0.2">
      <c r="A2" s="148" t="s">
        <v>71</v>
      </c>
      <c r="B2" s="146"/>
      <c r="C2" s="266" t="s">
        <v>160</v>
      </c>
      <c r="D2" s="267"/>
      <c r="E2" s="267"/>
      <c r="F2" s="267"/>
      <c r="G2" s="268"/>
      <c r="AE2" t="s">
        <v>73</v>
      </c>
    </row>
    <row r="3" spans="1:60" ht="24.95" hidden="1" customHeight="1" x14ac:dyDescent="0.2">
      <c r="A3" s="149" t="s">
        <v>7</v>
      </c>
      <c r="B3" s="147"/>
      <c r="C3" s="269"/>
      <c r="D3" s="270"/>
      <c r="E3" s="270"/>
      <c r="F3" s="270"/>
      <c r="G3" s="271"/>
      <c r="AE3" t="s">
        <v>74</v>
      </c>
    </row>
    <row r="4" spans="1:60" ht="24.95" hidden="1" customHeight="1" x14ac:dyDescent="0.2">
      <c r="A4" s="149" t="s">
        <v>8</v>
      </c>
      <c r="B4" s="147"/>
      <c r="C4" s="269"/>
      <c r="D4" s="270"/>
      <c r="E4" s="270"/>
      <c r="F4" s="270"/>
      <c r="G4" s="271"/>
      <c r="AE4" t="s">
        <v>75</v>
      </c>
    </row>
    <row r="5" spans="1:60" hidden="1" x14ac:dyDescent="0.2">
      <c r="A5" s="150" t="s">
        <v>76</v>
      </c>
      <c r="B5" s="151"/>
      <c r="C5" s="152"/>
      <c r="D5" s="153"/>
      <c r="E5" s="153"/>
      <c r="F5" s="153"/>
      <c r="G5" s="154"/>
      <c r="AE5" t="s">
        <v>77</v>
      </c>
    </row>
    <row r="7" spans="1:60" ht="38.25" x14ac:dyDescent="0.2">
      <c r="A7" s="159" t="s">
        <v>78</v>
      </c>
      <c r="B7" s="160" t="s">
        <v>79</v>
      </c>
      <c r="C7" s="160" t="s">
        <v>80</v>
      </c>
      <c r="D7" s="159" t="s">
        <v>81</v>
      </c>
      <c r="E7" s="159" t="s">
        <v>82</v>
      </c>
      <c r="F7" s="155" t="s">
        <v>83</v>
      </c>
      <c r="G7" s="176" t="s">
        <v>28</v>
      </c>
      <c r="H7" s="177" t="s">
        <v>29</v>
      </c>
      <c r="I7" s="177" t="s">
        <v>84</v>
      </c>
      <c r="J7" s="177" t="s">
        <v>30</v>
      </c>
      <c r="K7" s="177" t="s">
        <v>85</v>
      </c>
      <c r="L7" s="177" t="s">
        <v>86</v>
      </c>
      <c r="M7" s="177" t="s">
        <v>87</v>
      </c>
      <c r="N7" s="177" t="s">
        <v>88</v>
      </c>
      <c r="O7" s="177" t="s">
        <v>89</v>
      </c>
      <c r="P7" s="177" t="s">
        <v>90</v>
      </c>
      <c r="Q7" s="177" t="s">
        <v>91</v>
      </c>
      <c r="R7" s="177" t="s">
        <v>92</v>
      </c>
      <c r="S7" s="177" t="s">
        <v>93</v>
      </c>
      <c r="T7" s="177" t="s">
        <v>94</v>
      </c>
      <c r="U7" s="162" t="s">
        <v>95</v>
      </c>
    </row>
    <row r="8" spans="1:60" x14ac:dyDescent="0.2">
      <c r="A8" s="178" t="s">
        <v>96</v>
      </c>
      <c r="B8" s="179" t="s">
        <v>57</v>
      </c>
      <c r="C8" s="180" t="s">
        <v>58</v>
      </c>
      <c r="D8" s="181"/>
      <c r="E8" s="182"/>
      <c r="F8" s="183"/>
      <c r="G8" s="183">
        <f>SUMIF(AE9:AE23,"&lt;&gt;NOR",G9:G23)</f>
        <v>0</v>
      </c>
      <c r="H8" s="183"/>
      <c r="I8" s="183">
        <f>SUM(I9:I23)</f>
        <v>0</v>
      </c>
      <c r="J8" s="183"/>
      <c r="K8" s="183">
        <f>SUM(K9:K23)</f>
        <v>0</v>
      </c>
      <c r="L8" s="183"/>
      <c r="M8" s="183">
        <f>SUM(M9:M23)</f>
        <v>0</v>
      </c>
      <c r="N8" s="161"/>
      <c r="O8" s="161">
        <f>SUM(O9:O23)</f>
        <v>8.5000000000000006E-4</v>
      </c>
      <c r="P8" s="161"/>
      <c r="Q8" s="161">
        <f>SUM(Q9:Q23)</f>
        <v>0</v>
      </c>
      <c r="R8" s="161"/>
      <c r="S8" s="161"/>
      <c r="T8" s="178"/>
      <c r="U8" s="161">
        <f>SUM(U9:U23)</f>
        <v>414.22999999999996</v>
      </c>
      <c r="AE8" t="s">
        <v>97</v>
      </c>
    </row>
    <row r="9" spans="1:60" outlineLevel="1" x14ac:dyDescent="0.2">
      <c r="A9" s="157">
        <v>1</v>
      </c>
      <c r="B9" s="163" t="s">
        <v>98</v>
      </c>
      <c r="C9" s="196" t="s">
        <v>99</v>
      </c>
      <c r="D9" s="165" t="s">
        <v>100</v>
      </c>
      <c r="E9" s="171">
        <v>7</v>
      </c>
      <c r="F9" s="173"/>
      <c r="G9" s="174">
        <f t="shared" ref="G9:G23" si="0">ROUND(E9*F9,2)</f>
        <v>0</v>
      </c>
      <c r="H9" s="173"/>
      <c r="I9" s="174">
        <f t="shared" ref="I9:I23" si="1">ROUND(E9*H9,2)</f>
        <v>0</v>
      </c>
      <c r="J9" s="173"/>
      <c r="K9" s="174">
        <f t="shared" ref="K9:K23" si="2">ROUND(E9*J9,2)</f>
        <v>0</v>
      </c>
      <c r="L9" s="174">
        <v>21</v>
      </c>
      <c r="M9" s="174">
        <f t="shared" ref="M9:M23" si="3">G9*(1+L9/100)</f>
        <v>0</v>
      </c>
      <c r="N9" s="166">
        <v>0</v>
      </c>
      <c r="O9" s="166">
        <f t="shared" ref="O9:O23" si="4">ROUND(E9*N9,5)</f>
        <v>0</v>
      </c>
      <c r="P9" s="166">
        <v>0</v>
      </c>
      <c r="Q9" s="166">
        <f t="shared" ref="Q9:Q23" si="5">ROUND(E9*P9,5)</f>
        <v>0</v>
      </c>
      <c r="R9" s="166"/>
      <c r="S9" s="166"/>
      <c r="T9" s="167">
        <v>0.88</v>
      </c>
      <c r="U9" s="166">
        <f t="shared" ref="U9:U23" si="6">ROUND(E9*T9,2)</f>
        <v>6.16</v>
      </c>
      <c r="V9" s="156"/>
      <c r="W9" s="156"/>
      <c r="X9" s="156"/>
      <c r="Y9" s="156"/>
      <c r="Z9" s="156"/>
      <c r="AA9" s="156"/>
      <c r="AB9" s="156"/>
      <c r="AC9" s="156"/>
      <c r="AD9" s="156"/>
      <c r="AE9" s="156" t="s">
        <v>101</v>
      </c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</row>
    <row r="10" spans="1:60" outlineLevel="1" x14ac:dyDescent="0.2">
      <c r="A10" s="157">
        <v>2</v>
      </c>
      <c r="B10" s="163" t="s">
        <v>102</v>
      </c>
      <c r="C10" s="196" t="s">
        <v>103</v>
      </c>
      <c r="D10" s="165" t="s">
        <v>100</v>
      </c>
      <c r="E10" s="171">
        <v>10</v>
      </c>
      <c r="F10" s="173"/>
      <c r="G10" s="174">
        <f t="shared" si="0"/>
        <v>0</v>
      </c>
      <c r="H10" s="173"/>
      <c r="I10" s="174">
        <f t="shared" si="1"/>
        <v>0</v>
      </c>
      <c r="J10" s="173"/>
      <c r="K10" s="174">
        <f t="shared" si="2"/>
        <v>0</v>
      </c>
      <c r="L10" s="174">
        <v>21</v>
      </c>
      <c r="M10" s="174">
        <f t="shared" si="3"/>
        <v>0</v>
      </c>
      <c r="N10" s="166">
        <v>0</v>
      </c>
      <c r="O10" s="166">
        <f t="shared" si="4"/>
        <v>0</v>
      </c>
      <c r="P10" s="166">
        <v>0</v>
      </c>
      <c r="Q10" s="166">
        <f t="shared" si="5"/>
        <v>0</v>
      </c>
      <c r="R10" s="166"/>
      <c r="S10" s="166"/>
      <c r="T10" s="167">
        <v>0.49</v>
      </c>
      <c r="U10" s="166">
        <f t="shared" si="6"/>
        <v>4.9000000000000004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 t="s">
        <v>101</v>
      </c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</row>
    <row r="11" spans="1:60" outlineLevel="1" x14ac:dyDescent="0.2">
      <c r="A11" s="157">
        <v>3</v>
      </c>
      <c r="B11" s="163" t="s">
        <v>104</v>
      </c>
      <c r="C11" s="196" t="s">
        <v>105</v>
      </c>
      <c r="D11" s="165" t="s">
        <v>100</v>
      </c>
      <c r="E11" s="171">
        <v>10</v>
      </c>
      <c r="F11" s="173"/>
      <c r="G11" s="174">
        <f t="shared" si="0"/>
        <v>0</v>
      </c>
      <c r="H11" s="173"/>
      <c r="I11" s="174">
        <f t="shared" si="1"/>
        <v>0</v>
      </c>
      <c r="J11" s="173"/>
      <c r="K11" s="174">
        <f t="shared" si="2"/>
        <v>0</v>
      </c>
      <c r="L11" s="174">
        <v>21</v>
      </c>
      <c r="M11" s="174">
        <f t="shared" si="3"/>
        <v>0</v>
      </c>
      <c r="N11" s="166">
        <v>5.0000000000000002E-5</v>
      </c>
      <c r="O11" s="166">
        <f t="shared" si="4"/>
        <v>5.0000000000000001E-4</v>
      </c>
      <c r="P11" s="166">
        <v>0</v>
      </c>
      <c r="Q11" s="166">
        <f t="shared" si="5"/>
        <v>0</v>
      </c>
      <c r="R11" s="166"/>
      <c r="S11" s="166"/>
      <c r="T11" s="167">
        <v>0.65900000000000003</v>
      </c>
      <c r="U11" s="166">
        <f t="shared" si="6"/>
        <v>6.59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 t="s">
        <v>101</v>
      </c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</row>
    <row r="12" spans="1:60" outlineLevel="1" x14ac:dyDescent="0.2">
      <c r="A12" s="157">
        <v>4</v>
      </c>
      <c r="B12" s="163" t="s">
        <v>106</v>
      </c>
      <c r="C12" s="196" t="s">
        <v>107</v>
      </c>
      <c r="D12" s="165" t="s">
        <v>100</v>
      </c>
      <c r="E12" s="171">
        <v>7</v>
      </c>
      <c r="F12" s="173"/>
      <c r="G12" s="174">
        <f t="shared" si="0"/>
        <v>0</v>
      </c>
      <c r="H12" s="173"/>
      <c r="I12" s="174">
        <f t="shared" si="1"/>
        <v>0</v>
      </c>
      <c r="J12" s="173"/>
      <c r="K12" s="174">
        <f t="shared" si="2"/>
        <v>0</v>
      </c>
      <c r="L12" s="174">
        <v>21</v>
      </c>
      <c r="M12" s="174">
        <f t="shared" si="3"/>
        <v>0</v>
      </c>
      <c r="N12" s="166">
        <v>5.0000000000000002E-5</v>
      </c>
      <c r="O12" s="166">
        <f t="shared" si="4"/>
        <v>3.5E-4</v>
      </c>
      <c r="P12" s="166">
        <v>0</v>
      </c>
      <c r="Q12" s="166">
        <f t="shared" si="5"/>
        <v>0</v>
      </c>
      <c r="R12" s="166"/>
      <c r="S12" s="166"/>
      <c r="T12" s="167">
        <v>1.655</v>
      </c>
      <c r="U12" s="166">
        <f t="shared" si="6"/>
        <v>11.59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 t="s">
        <v>101</v>
      </c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</row>
    <row r="13" spans="1:60" outlineLevel="1" x14ac:dyDescent="0.2">
      <c r="A13" s="157">
        <v>5</v>
      </c>
      <c r="B13" s="163" t="s">
        <v>108</v>
      </c>
      <c r="C13" s="196" t="s">
        <v>109</v>
      </c>
      <c r="D13" s="165" t="s">
        <v>110</v>
      </c>
      <c r="E13" s="171">
        <v>250</v>
      </c>
      <c r="F13" s="173"/>
      <c r="G13" s="174">
        <f t="shared" si="0"/>
        <v>0</v>
      </c>
      <c r="H13" s="173"/>
      <c r="I13" s="174">
        <f t="shared" si="1"/>
        <v>0</v>
      </c>
      <c r="J13" s="173"/>
      <c r="K13" s="174">
        <f t="shared" si="2"/>
        <v>0</v>
      </c>
      <c r="L13" s="174">
        <v>21</v>
      </c>
      <c r="M13" s="174">
        <f t="shared" si="3"/>
        <v>0</v>
      </c>
      <c r="N13" s="166">
        <v>0</v>
      </c>
      <c r="O13" s="166">
        <f t="shared" si="4"/>
        <v>0</v>
      </c>
      <c r="P13" s="166">
        <v>0</v>
      </c>
      <c r="Q13" s="166">
        <f t="shared" si="5"/>
        <v>0</v>
      </c>
      <c r="R13" s="166"/>
      <c r="S13" s="166"/>
      <c r="T13" s="167">
        <v>0.17199999999999999</v>
      </c>
      <c r="U13" s="166">
        <f t="shared" si="6"/>
        <v>43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 t="s">
        <v>101</v>
      </c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</row>
    <row r="14" spans="1:60" outlineLevel="1" x14ac:dyDescent="0.2">
      <c r="A14" s="157">
        <v>6</v>
      </c>
      <c r="B14" s="163" t="s">
        <v>111</v>
      </c>
      <c r="C14" s="196" t="s">
        <v>112</v>
      </c>
      <c r="D14" s="165" t="s">
        <v>113</v>
      </c>
      <c r="E14" s="171">
        <v>160</v>
      </c>
      <c r="F14" s="173"/>
      <c r="G14" s="174">
        <f t="shared" si="0"/>
        <v>0</v>
      </c>
      <c r="H14" s="173"/>
      <c r="I14" s="174">
        <f t="shared" si="1"/>
        <v>0</v>
      </c>
      <c r="J14" s="173"/>
      <c r="K14" s="174">
        <f t="shared" si="2"/>
        <v>0</v>
      </c>
      <c r="L14" s="174">
        <v>21</v>
      </c>
      <c r="M14" s="174">
        <f t="shared" si="3"/>
        <v>0</v>
      </c>
      <c r="N14" s="166">
        <v>0</v>
      </c>
      <c r="O14" s="166">
        <f t="shared" si="4"/>
        <v>0</v>
      </c>
      <c r="P14" s="166">
        <v>0</v>
      </c>
      <c r="Q14" s="166">
        <f t="shared" si="5"/>
        <v>0</v>
      </c>
      <c r="R14" s="166"/>
      <c r="S14" s="166"/>
      <c r="T14" s="167">
        <v>9.7000000000000003E-2</v>
      </c>
      <c r="U14" s="166">
        <f t="shared" si="6"/>
        <v>15.52</v>
      </c>
      <c r="V14" s="156"/>
      <c r="W14" s="156"/>
      <c r="X14" s="156"/>
      <c r="Y14" s="156"/>
      <c r="Z14" s="156"/>
      <c r="AA14" s="156"/>
      <c r="AB14" s="156"/>
      <c r="AC14" s="156"/>
      <c r="AD14" s="156"/>
      <c r="AE14" s="156" t="s">
        <v>101</v>
      </c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</row>
    <row r="15" spans="1:60" outlineLevel="1" x14ac:dyDescent="0.2">
      <c r="A15" s="157">
        <v>7</v>
      </c>
      <c r="B15" s="163" t="s">
        <v>114</v>
      </c>
      <c r="C15" s="196" t="s">
        <v>115</v>
      </c>
      <c r="D15" s="165" t="s">
        <v>113</v>
      </c>
      <c r="E15" s="171">
        <v>232</v>
      </c>
      <c r="F15" s="173"/>
      <c r="G15" s="174">
        <f t="shared" si="0"/>
        <v>0</v>
      </c>
      <c r="H15" s="173"/>
      <c r="I15" s="174">
        <f t="shared" si="1"/>
        <v>0</v>
      </c>
      <c r="J15" s="173"/>
      <c r="K15" s="174">
        <f t="shared" si="2"/>
        <v>0</v>
      </c>
      <c r="L15" s="174">
        <v>21</v>
      </c>
      <c r="M15" s="174">
        <f t="shared" si="3"/>
        <v>0</v>
      </c>
      <c r="N15" s="166">
        <v>0</v>
      </c>
      <c r="O15" s="166">
        <f t="shared" si="4"/>
        <v>0</v>
      </c>
      <c r="P15" s="166">
        <v>0</v>
      </c>
      <c r="Q15" s="166">
        <f t="shared" si="5"/>
        <v>0</v>
      </c>
      <c r="R15" s="166"/>
      <c r="S15" s="166"/>
      <c r="T15" s="167">
        <v>0.10199999999999999</v>
      </c>
      <c r="U15" s="166">
        <f t="shared" si="6"/>
        <v>23.66</v>
      </c>
      <c r="V15" s="156"/>
      <c r="W15" s="156"/>
      <c r="X15" s="156"/>
      <c r="Y15" s="156"/>
      <c r="Z15" s="156"/>
      <c r="AA15" s="156"/>
      <c r="AB15" s="156"/>
      <c r="AC15" s="156"/>
      <c r="AD15" s="156"/>
      <c r="AE15" s="156" t="s">
        <v>101</v>
      </c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</row>
    <row r="16" spans="1:60" outlineLevel="1" x14ac:dyDescent="0.2">
      <c r="A16" s="157">
        <v>8</v>
      </c>
      <c r="B16" s="163" t="s">
        <v>116</v>
      </c>
      <c r="C16" s="196" t="s">
        <v>117</v>
      </c>
      <c r="D16" s="165" t="s">
        <v>113</v>
      </c>
      <c r="E16" s="171">
        <v>392</v>
      </c>
      <c r="F16" s="173"/>
      <c r="G16" s="174">
        <f t="shared" si="0"/>
        <v>0</v>
      </c>
      <c r="H16" s="173"/>
      <c r="I16" s="174">
        <f t="shared" si="1"/>
        <v>0</v>
      </c>
      <c r="J16" s="173"/>
      <c r="K16" s="174">
        <f t="shared" si="2"/>
        <v>0</v>
      </c>
      <c r="L16" s="174">
        <v>21</v>
      </c>
      <c r="M16" s="174">
        <f t="shared" si="3"/>
        <v>0</v>
      </c>
      <c r="N16" s="166">
        <v>0</v>
      </c>
      <c r="O16" s="166">
        <f t="shared" si="4"/>
        <v>0</v>
      </c>
      <c r="P16" s="166">
        <v>0</v>
      </c>
      <c r="Q16" s="166">
        <f t="shared" si="5"/>
        <v>0</v>
      </c>
      <c r="R16" s="166"/>
      <c r="S16" s="166"/>
      <c r="T16" s="167">
        <v>0.48399999999999999</v>
      </c>
      <c r="U16" s="166">
        <f t="shared" si="6"/>
        <v>189.73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 t="s">
        <v>101</v>
      </c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</row>
    <row r="17" spans="1:60" ht="22.5" outlineLevel="1" x14ac:dyDescent="0.2">
      <c r="A17" s="157">
        <v>9</v>
      </c>
      <c r="B17" s="163" t="s">
        <v>118</v>
      </c>
      <c r="C17" s="196" t="s">
        <v>119</v>
      </c>
      <c r="D17" s="165" t="s">
        <v>113</v>
      </c>
      <c r="E17" s="171">
        <v>477</v>
      </c>
      <c r="F17" s="173"/>
      <c r="G17" s="174">
        <f t="shared" si="0"/>
        <v>0</v>
      </c>
      <c r="H17" s="173"/>
      <c r="I17" s="174">
        <f t="shared" si="1"/>
        <v>0</v>
      </c>
      <c r="J17" s="173"/>
      <c r="K17" s="174">
        <f t="shared" si="2"/>
        <v>0</v>
      </c>
      <c r="L17" s="174">
        <v>21</v>
      </c>
      <c r="M17" s="174">
        <f t="shared" si="3"/>
        <v>0</v>
      </c>
      <c r="N17" s="166">
        <v>0</v>
      </c>
      <c r="O17" s="166">
        <f t="shared" si="4"/>
        <v>0</v>
      </c>
      <c r="P17" s="166">
        <v>0</v>
      </c>
      <c r="Q17" s="166">
        <f t="shared" si="5"/>
        <v>0</v>
      </c>
      <c r="R17" s="166"/>
      <c r="S17" s="166"/>
      <c r="T17" s="167">
        <v>5.3999999999999999E-2</v>
      </c>
      <c r="U17" s="166">
        <f t="shared" si="6"/>
        <v>25.76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 t="s">
        <v>101</v>
      </c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</row>
    <row r="18" spans="1:60" ht="22.5" outlineLevel="1" x14ac:dyDescent="0.2">
      <c r="A18" s="157">
        <v>10</v>
      </c>
      <c r="B18" s="163" t="s">
        <v>120</v>
      </c>
      <c r="C18" s="196" t="s">
        <v>121</v>
      </c>
      <c r="D18" s="165" t="s">
        <v>113</v>
      </c>
      <c r="E18" s="171">
        <v>160</v>
      </c>
      <c r="F18" s="173"/>
      <c r="G18" s="174">
        <f t="shared" si="0"/>
        <v>0</v>
      </c>
      <c r="H18" s="173"/>
      <c r="I18" s="174">
        <f t="shared" si="1"/>
        <v>0</v>
      </c>
      <c r="J18" s="173"/>
      <c r="K18" s="174">
        <f t="shared" si="2"/>
        <v>0</v>
      </c>
      <c r="L18" s="174">
        <v>21</v>
      </c>
      <c r="M18" s="174">
        <f t="shared" si="3"/>
        <v>0</v>
      </c>
      <c r="N18" s="166">
        <v>0</v>
      </c>
      <c r="O18" s="166">
        <f t="shared" si="4"/>
        <v>0</v>
      </c>
      <c r="P18" s="166">
        <v>0</v>
      </c>
      <c r="Q18" s="166">
        <f t="shared" si="5"/>
        <v>0</v>
      </c>
      <c r="R18" s="166"/>
      <c r="S18" s="166"/>
      <c r="T18" s="167">
        <v>5.3999999999999999E-2</v>
      </c>
      <c r="U18" s="166">
        <f t="shared" si="6"/>
        <v>8.64</v>
      </c>
      <c r="V18" s="156"/>
      <c r="W18" s="156"/>
      <c r="X18" s="156"/>
      <c r="Y18" s="156"/>
      <c r="Z18" s="156"/>
      <c r="AA18" s="156"/>
      <c r="AB18" s="156"/>
      <c r="AC18" s="156"/>
      <c r="AD18" s="156"/>
      <c r="AE18" s="156" t="s">
        <v>101</v>
      </c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</row>
    <row r="19" spans="1:60" ht="22.5" outlineLevel="1" x14ac:dyDescent="0.2">
      <c r="A19" s="157">
        <v>11</v>
      </c>
      <c r="B19" s="163" t="s">
        <v>122</v>
      </c>
      <c r="C19" s="196" t="s">
        <v>123</v>
      </c>
      <c r="D19" s="165" t="s">
        <v>113</v>
      </c>
      <c r="E19" s="171">
        <v>58</v>
      </c>
      <c r="F19" s="173"/>
      <c r="G19" s="174">
        <f t="shared" si="0"/>
        <v>0</v>
      </c>
      <c r="H19" s="173"/>
      <c r="I19" s="174">
        <f t="shared" si="1"/>
        <v>0</v>
      </c>
      <c r="J19" s="173"/>
      <c r="K19" s="174">
        <f t="shared" si="2"/>
        <v>0</v>
      </c>
      <c r="L19" s="174">
        <v>21</v>
      </c>
      <c r="M19" s="174">
        <f t="shared" si="3"/>
        <v>0</v>
      </c>
      <c r="N19" s="166">
        <v>0</v>
      </c>
      <c r="O19" s="166">
        <f t="shared" si="4"/>
        <v>0</v>
      </c>
      <c r="P19" s="166">
        <v>0</v>
      </c>
      <c r="Q19" s="166">
        <f t="shared" si="5"/>
        <v>0</v>
      </c>
      <c r="R19" s="166"/>
      <c r="S19" s="166"/>
      <c r="T19" s="167">
        <v>0.33</v>
      </c>
      <c r="U19" s="166">
        <f t="shared" si="6"/>
        <v>19.14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 t="s">
        <v>101</v>
      </c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</row>
    <row r="20" spans="1:60" outlineLevel="1" x14ac:dyDescent="0.2">
      <c r="A20" s="157">
        <v>12</v>
      </c>
      <c r="B20" s="163" t="s">
        <v>124</v>
      </c>
      <c r="C20" s="196" t="s">
        <v>125</v>
      </c>
      <c r="D20" s="165" t="s">
        <v>113</v>
      </c>
      <c r="E20" s="171">
        <v>58</v>
      </c>
      <c r="F20" s="173"/>
      <c r="G20" s="174">
        <f t="shared" si="0"/>
        <v>0</v>
      </c>
      <c r="H20" s="173"/>
      <c r="I20" s="174">
        <f t="shared" si="1"/>
        <v>0</v>
      </c>
      <c r="J20" s="173"/>
      <c r="K20" s="174">
        <f t="shared" si="2"/>
        <v>0</v>
      </c>
      <c r="L20" s="174">
        <v>21</v>
      </c>
      <c r="M20" s="174">
        <f t="shared" si="3"/>
        <v>0</v>
      </c>
      <c r="N20" s="166">
        <v>0</v>
      </c>
      <c r="O20" s="166">
        <f t="shared" si="4"/>
        <v>0</v>
      </c>
      <c r="P20" s="166">
        <v>0</v>
      </c>
      <c r="Q20" s="166">
        <f t="shared" si="5"/>
        <v>0</v>
      </c>
      <c r="R20" s="166"/>
      <c r="S20" s="166"/>
      <c r="T20" s="167">
        <v>0.13200000000000001</v>
      </c>
      <c r="U20" s="166">
        <f t="shared" si="6"/>
        <v>7.66</v>
      </c>
      <c r="V20" s="156"/>
      <c r="W20" s="156"/>
      <c r="X20" s="156"/>
      <c r="Y20" s="156"/>
      <c r="Z20" s="156"/>
      <c r="AA20" s="156"/>
      <c r="AB20" s="156"/>
      <c r="AC20" s="156"/>
      <c r="AD20" s="156"/>
      <c r="AE20" s="156" t="s">
        <v>101</v>
      </c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</row>
    <row r="21" spans="1:60" outlineLevel="1" x14ac:dyDescent="0.2">
      <c r="A21" s="157">
        <v>13</v>
      </c>
      <c r="B21" s="163" t="s">
        <v>126</v>
      </c>
      <c r="C21" s="196" t="s">
        <v>127</v>
      </c>
      <c r="D21" s="165" t="s">
        <v>113</v>
      </c>
      <c r="E21" s="171">
        <v>392</v>
      </c>
      <c r="F21" s="173"/>
      <c r="G21" s="174">
        <f t="shared" si="0"/>
        <v>0</v>
      </c>
      <c r="H21" s="173"/>
      <c r="I21" s="174">
        <f t="shared" si="1"/>
        <v>0</v>
      </c>
      <c r="J21" s="173"/>
      <c r="K21" s="174">
        <f t="shared" si="2"/>
        <v>0</v>
      </c>
      <c r="L21" s="174">
        <v>21</v>
      </c>
      <c r="M21" s="174">
        <f t="shared" si="3"/>
        <v>0</v>
      </c>
      <c r="N21" s="166">
        <v>0</v>
      </c>
      <c r="O21" s="166">
        <f t="shared" si="4"/>
        <v>0</v>
      </c>
      <c r="P21" s="166">
        <v>0</v>
      </c>
      <c r="Q21" s="166">
        <f t="shared" si="5"/>
        <v>0</v>
      </c>
      <c r="R21" s="166"/>
      <c r="S21" s="166"/>
      <c r="T21" s="167">
        <v>5.2999999999999999E-2</v>
      </c>
      <c r="U21" s="166">
        <f t="shared" si="6"/>
        <v>20.78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 t="s">
        <v>101</v>
      </c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</row>
    <row r="22" spans="1:60" outlineLevel="1" x14ac:dyDescent="0.2">
      <c r="A22" s="157">
        <v>14</v>
      </c>
      <c r="B22" s="163" t="s">
        <v>128</v>
      </c>
      <c r="C22" s="196" t="s">
        <v>129</v>
      </c>
      <c r="D22" s="165" t="s">
        <v>113</v>
      </c>
      <c r="E22" s="171">
        <v>392</v>
      </c>
      <c r="F22" s="173"/>
      <c r="G22" s="174">
        <f t="shared" si="0"/>
        <v>0</v>
      </c>
      <c r="H22" s="173"/>
      <c r="I22" s="174">
        <f t="shared" si="1"/>
        <v>0</v>
      </c>
      <c r="J22" s="173"/>
      <c r="K22" s="174">
        <f t="shared" si="2"/>
        <v>0</v>
      </c>
      <c r="L22" s="174">
        <v>21</v>
      </c>
      <c r="M22" s="174">
        <f t="shared" si="3"/>
        <v>0</v>
      </c>
      <c r="N22" s="166">
        <v>0</v>
      </c>
      <c r="O22" s="166">
        <f t="shared" si="4"/>
        <v>0</v>
      </c>
      <c r="P22" s="166">
        <v>0</v>
      </c>
      <c r="Q22" s="166">
        <f t="shared" si="5"/>
        <v>0</v>
      </c>
      <c r="R22" s="166"/>
      <c r="S22" s="166"/>
      <c r="T22" s="167">
        <v>7.3999999999999996E-2</v>
      </c>
      <c r="U22" s="166">
        <f t="shared" si="6"/>
        <v>29.01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 t="s">
        <v>101</v>
      </c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</row>
    <row r="23" spans="1:60" outlineLevel="1" x14ac:dyDescent="0.2">
      <c r="A23" s="157">
        <v>15</v>
      </c>
      <c r="B23" s="163" t="s">
        <v>130</v>
      </c>
      <c r="C23" s="196" t="s">
        <v>131</v>
      </c>
      <c r="D23" s="165" t="s">
        <v>113</v>
      </c>
      <c r="E23" s="171">
        <v>232</v>
      </c>
      <c r="F23" s="173"/>
      <c r="G23" s="174">
        <f t="shared" si="0"/>
        <v>0</v>
      </c>
      <c r="H23" s="173"/>
      <c r="I23" s="174">
        <f t="shared" si="1"/>
        <v>0</v>
      </c>
      <c r="J23" s="173"/>
      <c r="K23" s="174">
        <f t="shared" si="2"/>
        <v>0</v>
      </c>
      <c r="L23" s="174">
        <v>21</v>
      </c>
      <c r="M23" s="174">
        <f t="shared" si="3"/>
        <v>0</v>
      </c>
      <c r="N23" s="166">
        <v>0</v>
      </c>
      <c r="O23" s="166">
        <f t="shared" si="4"/>
        <v>0</v>
      </c>
      <c r="P23" s="166">
        <v>0</v>
      </c>
      <c r="Q23" s="166">
        <f t="shared" si="5"/>
        <v>0</v>
      </c>
      <c r="R23" s="166"/>
      <c r="S23" s="166"/>
      <c r="T23" s="167">
        <v>8.9999999999999993E-3</v>
      </c>
      <c r="U23" s="166">
        <f t="shared" si="6"/>
        <v>2.09</v>
      </c>
      <c r="V23" s="156"/>
      <c r="W23" s="156"/>
      <c r="X23" s="156"/>
      <c r="Y23" s="156"/>
      <c r="Z23" s="156"/>
      <c r="AA23" s="156"/>
      <c r="AB23" s="156"/>
      <c r="AC23" s="156"/>
      <c r="AD23" s="156"/>
      <c r="AE23" s="156" t="s">
        <v>101</v>
      </c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</row>
    <row r="24" spans="1:60" x14ac:dyDescent="0.2">
      <c r="A24" s="158" t="s">
        <v>96</v>
      </c>
      <c r="B24" s="164" t="s">
        <v>59</v>
      </c>
      <c r="C24" s="197" t="s">
        <v>60</v>
      </c>
      <c r="D24" s="168"/>
      <c r="E24" s="172"/>
      <c r="F24" s="175"/>
      <c r="G24" s="175">
        <f>SUMIF(AE25:AE25,"&lt;&gt;NOR",G25:G25)</f>
        <v>0</v>
      </c>
      <c r="H24" s="175"/>
      <c r="I24" s="175">
        <f>SUM(I25:I25)</f>
        <v>0</v>
      </c>
      <c r="J24" s="175"/>
      <c r="K24" s="175">
        <f>SUM(K25:K25)</f>
        <v>0</v>
      </c>
      <c r="L24" s="175"/>
      <c r="M24" s="175">
        <f>SUM(M25:M25)</f>
        <v>0</v>
      </c>
      <c r="N24" s="169"/>
      <c r="O24" s="169">
        <f>SUM(O25:O25)</f>
        <v>6.9841600000000001</v>
      </c>
      <c r="P24" s="169"/>
      <c r="Q24" s="169">
        <f>SUM(Q25:Q25)</f>
        <v>0</v>
      </c>
      <c r="R24" s="169"/>
      <c r="S24" s="169"/>
      <c r="T24" s="170"/>
      <c r="U24" s="169">
        <f>SUM(U25:U25)</f>
        <v>12.54</v>
      </c>
      <c r="AE24" t="s">
        <v>97</v>
      </c>
    </row>
    <row r="25" spans="1:60" ht="22.5" outlineLevel="1" x14ac:dyDescent="0.2">
      <c r="A25" s="157">
        <v>16</v>
      </c>
      <c r="B25" s="163" t="s">
        <v>132</v>
      </c>
      <c r="C25" s="196" t="s">
        <v>133</v>
      </c>
      <c r="D25" s="165" t="s">
        <v>134</v>
      </c>
      <c r="E25" s="171">
        <v>16</v>
      </c>
      <c r="F25" s="173"/>
      <c r="G25" s="174">
        <f>ROUND(E25*F25,2)</f>
        <v>0</v>
      </c>
      <c r="H25" s="173"/>
      <c r="I25" s="174">
        <f>ROUND(E25*H25,2)</f>
        <v>0</v>
      </c>
      <c r="J25" s="173"/>
      <c r="K25" s="174">
        <f>ROUND(E25*J25,2)</f>
        <v>0</v>
      </c>
      <c r="L25" s="174">
        <v>21</v>
      </c>
      <c r="M25" s="174">
        <f>G25*(1+L25/100)</f>
        <v>0</v>
      </c>
      <c r="N25" s="166">
        <v>0.43651000000000001</v>
      </c>
      <c r="O25" s="166">
        <f>ROUND(E25*N25,5)</f>
        <v>6.9841600000000001</v>
      </c>
      <c r="P25" s="166">
        <v>0</v>
      </c>
      <c r="Q25" s="166">
        <f>ROUND(E25*P25,5)</f>
        <v>0</v>
      </c>
      <c r="R25" s="166"/>
      <c r="S25" s="166"/>
      <c r="T25" s="167">
        <v>0.78386</v>
      </c>
      <c r="U25" s="166">
        <f>ROUND(E25*T25,2)</f>
        <v>12.54</v>
      </c>
      <c r="V25" s="156"/>
      <c r="W25" s="156"/>
      <c r="X25" s="156"/>
      <c r="Y25" s="156"/>
      <c r="Z25" s="156"/>
      <c r="AA25" s="156"/>
      <c r="AB25" s="156"/>
      <c r="AC25" s="156"/>
      <c r="AD25" s="156"/>
      <c r="AE25" s="156" t="s">
        <v>135</v>
      </c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</row>
    <row r="26" spans="1:60" x14ac:dyDescent="0.2">
      <c r="A26" s="158" t="s">
        <v>96</v>
      </c>
      <c r="B26" s="164" t="s">
        <v>61</v>
      </c>
      <c r="C26" s="197" t="s">
        <v>62</v>
      </c>
      <c r="D26" s="168"/>
      <c r="E26" s="172"/>
      <c r="F26" s="175"/>
      <c r="G26" s="175">
        <f>SUMIF(AE27:AE27,"&lt;&gt;NOR",G27:G27)</f>
        <v>0</v>
      </c>
      <c r="H26" s="175"/>
      <c r="I26" s="175">
        <f>SUM(I27:I27)</f>
        <v>0</v>
      </c>
      <c r="J26" s="175"/>
      <c r="K26" s="175">
        <f>SUM(K27:K27)</f>
        <v>0</v>
      </c>
      <c r="L26" s="175"/>
      <c r="M26" s="175">
        <f>SUM(M27:M27)</f>
        <v>0</v>
      </c>
      <c r="N26" s="169"/>
      <c r="O26" s="169">
        <f>SUM(O27:O27)</f>
        <v>288.5</v>
      </c>
      <c r="P26" s="169"/>
      <c r="Q26" s="169">
        <f>SUM(Q27:Q27)</f>
        <v>0</v>
      </c>
      <c r="R26" s="169"/>
      <c r="S26" s="169"/>
      <c r="T26" s="170"/>
      <c r="U26" s="169">
        <f>SUM(U27:U27)</f>
        <v>96.94</v>
      </c>
      <c r="AE26" t="s">
        <v>97</v>
      </c>
    </row>
    <row r="27" spans="1:60" outlineLevel="1" x14ac:dyDescent="0.2">
      <c r="A27" s="157">
        <v>17</v>
      </c>
      <c r="B27" s="163" t="s">
        <v>136</v>
      </c>
      <c r="C27" s="196" t="s">
        <v>137</v>
      </c>
      <c r="D27" s="165" t="s">
        <v>110</v>
      </c>
      <c r="E27" s="171">
        <v>1154</v>
      </c>
      <c r="F27" s="173"/>
      <c r="G27" s="174">
        <f>ROUND(E27*F27,2)</f>
        <v>0</v>
      </c>
      <c r="H27" s="173"/>
      <c r="I27" s="174">
        <f>ROUND(E27*H27,2)</f>
        <v>0</v>
      </c>
      <c r="J27" s="173"/>
      <c r="K27" s="174">
        <f>ROUND(E27*J27,2)</f>
        <v>0</v>
      </c>
      <c r="L27" s="174">
        <v>21</v>
      </c>
      <c r="M27" s="174">
        <f>G27*(1+L27/100)</f>
        <v>0</v>
      </c>
      <c r="N27" s="166">
        <v>0.25</v>
      </c>
      <c r="O27" s="166">
        <f>ROUND(E27*N27,5)</f>
        <v>288.5</v>
      </c>
      <c r="P27" s="166">
        <v>0</v>
      </c>
      <c r="Q27" s="166">
        <f>ROUND(E27*P27,5)</f>
        <v>0</v>
      </c>
      <c r="R27" s="166"/>
      <c r="S27" s="166"/>
      <c r="T27" s="167">
        <v>8.4000000000000005E-2</v>
      </c>
      <c r="U27" s="166">
        <f>ROUND(E27*T27,2)</f>
        <v>96.94</v>
      </c>
      <c r="V27" s="156"/>
      <c r="W27" s="156"/>
      <c r="X27" s="156"/>
      <c r="Y27" s="156"/>
      <c r="Z27" s="156"/>
      <c r="AA27" s="156"/>
      <c r="AB27" s="156"/>
      <c r="AC27" s="156"/>
      <c r="AD27" s="156"/>
      <c r="AE27" s="156" t="s">
        <v>101</v>
      </c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  <c r="BF27" s="156"/>
      <c r="BG27" s="156"/>
      <c r="BH27" s="156"/>
    </row>
    <row r="28" spans="1:60" x14ac:dyDescent="0.2">
      <c r="A28" s="158" t="s">
        <v>96</v>
      </c>
      <c r="B28" s="164" t="s">
        <v>63</v>
      </c>
      <c r="C28" s="197" t="s">
        <v>64</v>
      </c>
      <c r="D28" s="168"/>
      <c r="E28" s="172"/>
      <c r="F28" s="175"/>
      <c r="G28" s="175">
        <f>SUMIF(AE29:AE32,"&lt;&gt;NOR",G29:G32)</f>
        <v>0</v>
      </c>
      <c r="H28" s="175"/>
      <c r="I28" s="175">
        <f>SUM(I29:I32)</f>
        <v>0</v>
      </c>
      <c r="J28" s="175"/>
      <c r="K28" s="175">
        <f>SUM(K29:K32)</f>
        <v>0</v>
      </c>
      <c r="L28" s="175"/>
      <c r="M28" s="175">
        <f>SUM(M29:M32)</f>
        <v>0</v>
      </c>
      <c r="N28" s="169"/>
      <c r="O28" s="169">
        <f>SUM(O29:O32)</f>
        <v>32.38214</v>
      </c>
      <c r="P28" s="169"/>
      <c r="Q28" s="169">
        <f>SUM(Q29:Q32)</f>
        <v>0</v>
      </c>
      <c r="R28" s="169"/>
      <c r="S28" s="169"/>
      <c r="T28" s="170"/>
      <c r="U28" s="169">
        <f>SUM(U29:U32)</f>
        <v>74.069999999999993</v>
      </c>
      <c r="AE28" t="s">
        <v>97</v>
      </c>
    </row>
    <row r="29" spans="1:60" outlineLevel="1" x14ac:dyDescent="0.2">
      <c r="A29" s="157">
        <v>18</v>
      </c>
      <c r="B29" s="163" t="s">
        <v>138</v>
      </c>
      <c r="C29" s="196" t="s">
        <v>139</v>
      </c>
      <c r="D29" s="165" t="s">
        <v>134</v>
      </c>
      <c r="E29" s="171">
        <v>50</v>
      </c>
      <c r="F29" s="173"/>
      <c r="G29" s="174">
        <f>ROUND(E29*F29,2)</f>
        <v>0</v>
      </c>
      <c r="H29" s="173"/>
      <c r="I29" s="174">
        <f>ROUND(E29*H29,2)</f>
        <v>0</v>
      </c>
      <c r="J29" s="173"/>
      <c r="K29" s="174">
        <f>ROUND(E29*J29,2)</f>
        <v>0</v>
      </c>
      <c r="L29" s="174">
        <v>21</v>
      </c>
      <c r="M29" s="174">
        <f>G29*(1+L29/100)</f>
        <v>0</v>
      </c>
      <c r="N29" s="166">
        <v>3.3E-4</v>
      </c>
      <c r="O29" s="166">
        <f>ROUND(E29*N29,5)</f>
        <v>1.6500000000000001E-2</v>
      </c>
      <c r="P29" s="166">
        <v>0</v>
      </c>
      <c r="Q29" s="166">
        <f>ROUND(E29*P29,5)</f>
        <v>0</v>
      </c>
      <c r="R29" s="166"/>
      <c r="S29" s="166"/>
      <c r="T29" s="167">
        <v>0.54500000000000004</v>
      </c>
      <c r="U29" s="166">
        <f>ROUND(E29*T29,2)</f>
        <v>27.25</v>
      </c>
      <c r="V29" s="156"/>
      <c r="W29" s="156"/>
      <c r="X29" s="156"/>
      <c r="Y29" s="156"/>
      <c r="Z29" s="156"/>
      <c r="AA29" s="156"/>
      <c r="AB29" s="156"/>
      <c r="AC29" s="156"/>
      <c r="AD29" s="156"/>
      <c r="AE29" s="156" t="s">
        <v>101</v>
      </c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</row>
    <row r="30" spans="1:60" outlineLevel="1" x14ac:dyDescent="0.2">
      <c r="A30" s="157">
        <v>19</v>
      </c>
      <c r="B30" s="163" t="s">
        <v>140</v>
      </c>
      <c r="C30" s="196" t="s">
        <v>141</v>
      </c>
      <c r="D30" s="165" t="s">
        <v>142</v>
      </c>
      <c r="E30" s="171">
        <v>25</v>
      </c>
      <c r="F30" s="173"/>
      <c r="G30" s="174">
        <f>ROUND(E30*F30,2)</f>
        <v>0</v>
      </c>
      <c r="H30" s="173"/>
      <c r="I30" s="174">
        <f>ROUND(E30*H30,2)</f>
        <v>0</v>
      </c>
      <c r="J30" s="173"/>
      <c r="K30" s="174">
        <f>ROUND(E30*J30,2)</f>
        <v>0</v>
      </c>
      <c r="L30" s="174">
        <v>21</v>
      </c>
      <c r="M30" s="174">
        <f>G30*(1+L30/100)</f>
        <v>0</v>
      </c>
      <c r="N30" s="166">
        <v>3.3E-4</v>
      </c>
      <c r="O30" s="166">
        <f>ROUND(E30*N30,5)</f>
        <v>8.2500000000000004E-3</v>
      </c>
      <c r="P30" s="166">
        <v>0</v>
      </c>
      <c r="Q30" s="166">
        <f>ROUND(E30*P30,5)</f>
        <v>0</v>
      </c>
      <c r="R30" s="166"/>
      <c r="S30" s="166"/>
      <c r="T30" s="167">
        <v>0.54500000000000004</v>
      </c>
      <c r="U30" s="166">
        <f>ROUND(E30*T30,2)</f>
        <v>13.63</v>
      </c>
      <c r="V30" s="156"/>
      <c r="W30" s="156"/>
      <c r="X30" s="156"/>
      <c r="Y30" s="156"/>
      <c r="Z30" s="156"/>
      <c r="AA30" s="156"/>
      <c r="AB30" s="156"/>
      <c r="AC30" s="156"/>
      <c r="AD30" s="156"/>
      <c r="AE30" s="156" t="s">
        <v>101</v>
      </c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</row>
    <row r="31" spans="1:60" ht="22.5" outlineLevel="1" x14ac:dyDescent="0.2">
      <c r="A31" s="157">
        <v>20</v>
      </c>
      <c r="B31" s="163" t="s">
        <v>143</v>
      </c>
      <c r="C31" s="196" t="s">
        <v>144</v>
      </c>
      <c r="D31" s="165" t="s">
        <v>134</v>
      </c>
      <c r="E31" s="171">
        <v>119</v>
      </c>
      <c r="F31" s="173"/>
      <c r="G31" s="174">
        <f>ROUND(E31*F31,2)</f>
        <v>0</v>
      </c>
      <c r="H31" s="173"/>
      <c r="I31" s="174">
        <f>ROUND(E31*H31,2)</f>
        <v>0</v>
      </c>
      <c r="J31" s="173"/>
      <c r="K31" s="174">
        <f>ROUND(E31*J31,2)</f>
        <v>0</v>
      </c>
      <c r="L31" s="174">
        <v>21</v>
      </c>
      <c r="M31" s="174">
        <f>G31*(1+L31/100)</f>
        <v>0</v>
      </c>
      <c r="N31" s="166">
        <v>0.26980999999999999</v>
      </c>
      <c r="O31" s="166">
        <f>ROUND(E31*N31,5)</f>
        <v>32.107390000000002</v>
      </c>
      <c r="P31" s="166">
        <v>0</v>
      </c>
      <c r="Q31" s="166">
        <f>ROUND(E31*P31,5)</f>
        <v>0</v>
      </c>
      <c r="R31" s="166"/>
      <c r="S31" s="166"/>
      <c r="T31" s="167">
        <v>0.27200000000000002</v>
      </c>
      <c r="U31" s="166">
        <f>ROUND(E31*T31,2)</f>
        <v>32.369999999999997</v>
      </c>
      <c r="V31" s="156"/>
      <c r="W31" s="156"/>
      <c r="X31" s="156"/>
      <c r="Y31" s="156"/>
      <c r="Z31" s="156"/>
      <c r="AA31" s="156"/>
      <c r="AB31" s="156"/>
      <c r="AC31" s="156"/>
      <c r="AD31" s="156"/>
      <c r="AE31" s="156" t="s">
        <v>101</v>
      </c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</row>
    <row r="32" spans="1:60" outlineLevel="1" x14ac:dyDescent="0.2">
      <c r="A32" s="157">
        <v>21</v>
      </c>
      <c r="B32" s="163" t="s">
        <v>145</v>
      </c>
      <c r="C32" s="196" t="s">
        <v>146</v>
      </c>
      <c r="D32" s="165" t="s">
        <v>100</v>
      </c>
      <c r="E32" s="171">
        <v>1</v>
      </c>
      <c r="F32" s="173"/>
      <c r="G32" s="174">
        <f>ROUND(E32*F32,2)</f>
        <v>0</v>
      </c>
      <c r="H32" s="173"/>
      <c r="I32" s="174">
        <f>ROUND(E32*H32,2)</f>
        <v>0</v>
      </c>
      <c r="J32" s="173"/>
      <c r="K32" s="174">
        <f>ROUND(E32*J32,2)</f>
        <v>0</v>
      </c>
      <c r="L32" s="174">
        <v>21</v>
      </c>
      <c r="M32" s="174">
        <f>G32*(1+L32/100)</f>
        <v>0</v>
      </c>
      <c r="N32" s="166">
        <v>0.25</v>
      </c>
      <c r="O32" s="166">
        <f>ROUND(E32*N32,5)</f>
        <v>0.25</v>
      </c>
      <c r="P32" s="166">
        <v>0</v>
      </c>
      <c r="Q32" s="166">
        <f>ROUND(E32*P32,5)</f>
        <v>0</v>
      </c>
      <c r="R32" s="166"/>
      <c r="S32" s="166"/>
      <c r="T32" s="167">
        <v>0.81799999999999995</v>
      </c>
      <c r="U32" s="166">
        <f>ROUND(E32*T32,2)</f>
        <v>0.82</v>
      </c>
      <c r="V32" s="156"/>
      <c r="W32" s="156"/>
      <c r="X32" s="156"/>
      <c r="Y32" s="156"/>
      <c r="Z32" s="156"/>
      <c r="AA32" s="156"/>
      <c r="AB32" s="156"/>
      <c r="AC32" s="156"/>
      <c r="AD32" s="156"/>
      <c r="AE32" s="156" t="s">
        <v>101</v>
      </c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</row>
    <row r="33" spans="1:60" x14ac:dyDescent="0.2">
      <c r="A33" s="158" t="s">
        <v>96</v>
      </c>
      <c r="B33" s="164" t="s">
        <v>65</v>
      </c>
      <c r="C33" s="197" t="s">
        <v>66</v>
      </c>
      <c r="D33" s="168"/>
      <c r="E33" s="172"/>
      <c r="F33" s="175"/>
      <c r="G33" s="175">
        <f>SUMIF(AE34:AE34,"&lt;&gt;NOR",G34:G34)</f>
        <v>0</v>
      </c>
      <c r="H33" s="175"/>
      <c r="I33" s="175">
        <f>SUM(I34:I34)</f>
        <v>0</v>
      </c>
      <c r="J33" s="175"/>
      <c r="K33" s="175">
        <f>SUM(K34:K34)</f>
        <v>0</v>
      </c>
      <c r="L33" s="175"/>
      <c r="M33" s="175">
        <f>SUM(M34:M34)</f>
        <v>0</v>
      </c>
      <c r="N33" s="169"/>
      <c r="O33" s="169">
        <f>SUM(O34:O34)</f>
        <v>0</v>
      </c>
      <c r="P33" s="169"/>
      <c r="Q33" s="169">
        <f>SUM(Q34:Q34)</f>
        <v>0</v>
      </c>
      <c r="R33" s="169"/>
      <c r="S33" s="169"/>
      <c r="T33" s="170"/>
      <c r="U33" s="169">
        <f>SUM(U34:U34)</f>
        <v>6.8</v>
      </c>
      <c r="AE33" t="s">
        <v>97</v>
      </c>
    </row>
    <row r="34" spans="1:60" outlineLevel="1" x14ac:dyDescent="0.2">
      <c r="A34" s="157">
        <v>22</v>
      </c>
      <c r="B34" s="163" t="s">
        <v>147</v>
      </c>
      <c r="C34" s="196" t="s">
        <v>148</v>
      </c>
      <c r="D34" s="165" t="s">
        <v>149</v>
      </c>
      <c r="E34" s="171">
        <v>340</v>
      </c>
      <c r="F34" s="173"/>
      <c r="G34" s="174">
        <f>ROUND(E34*F34,2)</f>
        <v>0</v>
      </c>
      <c r="H34" s="173"/>
      <c r="I34" s="174">
        <f>ROUND(E34*H34,2)</f>
        <v>0</v>
      </c>
      <c r="J34" s="173"/>
      <c r="K34" s="174">
        <f>ROUND(E34*J34,2)</f>
        <v>0</v>
      </c>
      <c r="L34" s="174">
        <v>21</v>
      </c>
      <c r="M34" s="174">
        <f>G34*(1+L34/100)</f>
        <v>0</v>
      </c>
      <c r="N34" s="166">
        <v>0</v>
      </c>
      <c r="O34" s="166">
        <f>ROUND(E34*N34,5)</f>
        <v>0</v>
      </c>
      <c r="P34" s="166">
        <v>0</v>
      </c>
      <c r="Q34" s="166">
        <f>ROUND(E34*P34,5)</f>
        <v>0</v>
      </c>
      <c r="R34" s="166"/>
      <c r="S34" s="166"/>
      <c r="T34" s="167">
        <v>0.02</v>
      </c>
      <c r="U34" s="166">
        <f>ROUND(E34*T34,2)</f>
        <v>6.8</v>
      </c>
      <c r="V34" s="156"/>
      <c r="W34" s="156"/>
      <c r="X34" s="156"/>
      <c r="Y34" s="156"/>
      <c r="Z34" s="156"/>
      <c r="AA34" s="156"/>
      <c r="AB34" s="156"/>
      <c r="AC34" s="156"/>
      <c r="AD34" s="156"/>
      <c r="AE34" s="156" t="s">
        <v>101</v>
      </c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</row>
    <row r="35" spans="1:60" x14ac:dyDescent="0.2">
      <c r="A35" s="158" t="s">
        <v>96</v>
      </c>
      <c r="B35" s="164" t="s">
        <v>67</v>
      </c>
      <c r="C35" s="197" t="s">
        <v>68</v>
      </c>
      <c r="D35" s="168"/>
      <c r="E35" s="172"/>
      <c r="F35" s="175"/>
      <c r="G35" s="175">
        <f>SUMIF(AE36:AE37,"&lt;&gt;NOR",G36:G37)</f>
        <v>0</v>
      </c>
      <c r="H35" s="175"/>
      <c r="I35" s="175">
        <f>SUM(I36:I37)</f>
        <v>0</v>
      </c>
      <c r="J35" s="175"/>
      <c r="K35" s="175">
        <f>SUM(K36:K37)</f>
        <v>0</v>
      </c>
      <c r="L35" s="175"/>
      <c r="M35" s="175">
        <f>SUM(M36:M37)</f>
        <v>0</v>
      </c>
      <c r="N35" s="169"/>
      <c r="O35" s="169">
        <f>SUM(O36:O37)</f>
        <v>0</v>
      </c>
      <c r="P35" s="169"/>
      <c r="Q35" s="169">
        <f>SUM(Q36:Q37)</f>
        <v>0</v>
      </c>
      <c r="R35" s="169"/>
      <c r="S35" s="169"/>
      <c r="T35" s="170"/>
      <c r="U35" s="169">
        <f>SUM(U36:U37)</f>
        <v>0.16</v>
      </c>
      <c r="AE35" t="s">
        <v>97</v>
      </c>
    </row>
    <row r="36" spans="1:60" ht="22.5" outlineLevel="1" x14ac:dyDescent="0.2">
      <c r="A36" s="157">
        <v>23</v>
      </c>
      <c r="B36" s="163" t="s">
        <v>150</v>
      </c>
      <c r="C36" s="196" t="s">
        <v>151</v>
      </c>
      <c r="D36" s="165" t="s">
        <v>152</v>
      </c>
      <c r="E36" s="171">
        <v>1</v>
      </c>
      <c r="F36" s="173"/>
      <c r="G36" s="174">
        <f>ROUND(E36*F36,2)</f>
        <v>0</v>
      </c>
      <c r="H36" s="173"/>
      <c r="I36" s="174">
        <f>ROUND(E36*H36,2)</f>
        <v>0</v>
      </c>
      <c r="J36" s="173"/>
      <c r="K36" s="174">
        <f>ROUND(E36*J36,2)</f>
        <v>0</v>
      </c>
      <c r="L36" s="174">
        <v>21</v>
      </c>
      <c r="M36" s="174">
        <f>G36*(1+L36/100)</f>
        <v>0</v>
      </c>
      <c r="N36" s="166">
        <v>0</v>
      </c>
      <c r="O36" s="166">
        <f>ROUND(E36*N36,5)</f>
        <v>0</v>
      </c>
      <c r="P36" s="166">
        <v>0</v>
      </c>
      <c r="Q36" s="166">
        <f>ROUND(E36*P36,5)</f>
        <v>0</v>
      </c>
      <c r="R36" s="166"/>
      <c r="S36" s="166"/>
      <c r="T36" s="167">
        <v>8.2170000000000007E-2</v>
      </c>
      <c r="U36" s="166">
        <f>ROUND(E36*T36,2)</f>
        <v>0.08</v>
      </c>
      <c r="V36" s="156"/>
      <c r="W36" s="156"/>
      <c r="X36" s="156"/>
      <c r="Y36" s="156"/>
      <c r="Z36" s="156"/>
      <c r="AA36" s="156"/>
      <c r="AB36" s="156"/>
      <c r="AC36" s="156"/>
      <c r="AD36" s="156"/>
      <c r="AE36" s="156" t="s">
        <v>101</v>
      </c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</row>
    <row r="37" spans="1:60" outlineLevel="1" x14ac:dyDescent="0.2">
      <c r="A37" s="157">
        <v>24</v>
      </c>
      <c r="B37" s="163" t="s">
        <v>150</v>
      </c>
      <c r="C37" s="196" t="s">
        <v>153</v>
      </c>
      <c r="D37" s="165" t="s">
        <v>152</v>
      </c>
      <c r="E37" s="171">
        <v>1</v>
      </c>
      <c r="F37" s="173"/>
      <c r="G37" s="174">
        <f>ROUND(E37*F37,2)</f>
        <v>0</v>
      </c>
      <c r="H37" s="173"/>
      <c r="I37" s="174">
        <f>ROUND(E37*H37,2)</f>
        <v>0</v>
      </c>
      <c r="J37" s="173"/>
      <c r="K37" s="174">
        <f>ROUND(E37*J37,2)</f>
        <v>0</v>
      </c>
      <c r="L37" s="174">
        <v>21</v>
      </c>
      <c r="M37" s="174">
        <f>G37*(1+L37/100)</f>
        <v>0</v>
      </c>
      <c r="N37" s="166">
        <v>0</v>
      </c>
      <c r="O37" s="166">
        <f>ROUND(E37*N37,5)</f>
        <v>0</v>
      </c>
      <c r="P37" s="166">
        <v>0</v>
      </c>
      <c r="Q37" s="166">
        <f>ROUND(E37*P37,5)</f>
        <v>0</v>
      </c>
      <c r="R37" s="166"/>
      <c r="S37" s="166"/>
      <c r="T37" s="167">
        <v>8.2170000000000007E-2</v>
      </c>
      <c r="U37" s="166">
        <f>ROUND(E37*T37,2)</f>
        <v>0.08</v>
      </c>
      <c r="V37" s="156"/>
      <c r="W37" s="156"/>
      <c r="X37" s="156"/>
      <c r="Y37" s="156"/>
      <c r="Z37" s="156"/>
      <c r="AA37" s="156"/>
      <c r="AB37" s="156"/>
      <c r="AC37" s="156"/>
      <c r="AD37" s="156"/>
      <c r="AE37" s="156" t="s">
        <v>101</v>
      </c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</row>
    <row r="38" spans="1:60" x14ac:dyDescent="0.2">
      <c r="A38" s="158" t="s">
        <v>96</v>
      </c>
      <c r="B38" s="164" t="s">
        <v>69</v>
      </c>
      <c r="C38" s="197" t="s">
        <v>26</v>
      </c>
      <c r="D38" s="168"/>
      <c r="E38" s="172"/>
      <c r="F38" s="175"/>
      <c r="G38" s="175">
        <f>SUMIF(AE39:AE39,"&lt;&gt;NOR",G39:G39)</f>
        <v>0</v>
      </c>
      <c r="H38" s="175"/>
      <c r="I38" s="175">
        <f>SUM(I39:I39)</f>
        <v>0</v>
      </c>
      <c r="J38" s="175"/>
      <c r="K38" s="175">
        <f>SUM(K39:K39)</f>
        <v>0</v>
      </c>
      <c r="L38" s="175"/>
      <c r="M38" s="175">
        <f>SUM(M39:M39)</f>
        <v>0</v>
      </c>
      <c r="N38" s="169"/>
      <c r="O38" s="169">
        <f>SUM(O39:O39)</f>
        <v>0</v>
      </c>
      <c r="P38" s="169"/>
      <c r="Q38" s="169">
        <f>SUM(Q39:Q39)</f>
        <v>0</v>
      </c>
      <c r="R38" s="169"/>
      <c r="S38" s="169"/>
      <c r="T38" s="170"/>
      <c r="U38" s="169">
        <f>SUM(U39:U39)</f>
        <v>0</v>
      </c>
      <c r="AE38" t="s">
        <v>97</v>
      </c>
    </row>
    <row r="39" spans="1:60" outlineLevel="1" x14ac:dyDescent="0.2">
      <c r="A39" s="184">
        <v>25</v>
      </c>
      <c r="B39" s="185" t="s">
        <v>154</v>
      </c>
      <c r="C39" s="198" t="s">
        <v>155</v>
      </c>
      <c r="D39" s="186" t="s">
        <v>0</v>
      </c>
      <c r="E39" s="187">
        <v>3</v>
      </c>
      <c r="F39" s="188"/>
      <c r="G39" s="189">
        <f>ROUND(E39*F39,2)</f>
        <v>0</v>
      </c>
      <c r="H39" s="188"/>
      <c r="I39" s="189">
        <f>ROUND(E39*H39,2)</f>
        <v>0</v>
      </c>
      <c r="J39" s="188"/>
      <c r="K39" s="189">
        <f>ROUND(E39*J39,2)</f>
        <v>0</v>
      </c>
      <c r="L39" s="189">
        <v>21</v>
      </c>
      <c r="M39" s="189">
        <f>G39*(1+L39/100)</f>
        <v>0</v>
      </c>
      <c r="N39" s="190">
        <v>0</v>
      </c>
      <c r="O39" s="190">
        <f>ROUND(E39*N39,5)</f>
        <v>0</v>
      </c>
      <c r="P39" s="190">
        <v>0</v>
      </c>
      <c r="Q39" s="190">
        <f>ROUND(E39*P39,5)</f>
        <v>0</v>
      </c>
      <c r="R39" s="190"/>
      <c r="S39" s="190"/>
      <c r="T39" s="191">
        <v>0</v>
      </c>
      <c r="U39" s="190">
        <f>ROUND(E39*T39,2)</f>
        <v>0</v>
      </c>
      <c r="V39" s="156"/>
      <c r="W39" s="156"/>
      <c r="X39" s="156"/>
      <c r="Y39" s="156"/>
      <c r="Z39" s="156"/>
      <c r="AA39" s="156"/>
      <c r="AB39" s="156"/>
      <c r="AC39" s="156"/>
      <c r="AD39" s="156"/>
      <c r="AE39" s="156" t="s">
        <v>101</v>
      </c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</row>
    <row r="40" spans="1:60" x14ac:dyDescent="0.2">
      <c r="A40" s="6"/>
      <c r="B40" s="7" t="s">
        <v>156</v>
      </c>
      <c r="C40" s="199" t="s">
        <v>156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AC40">
        <v>15</v>
      </c>
      <c r="AD40">
        <v>21</v>
      </c>
    </row>
    <row r="41" spans="1:60" x14ac:dyDescent="0.2">
      <c r="A41" s="192"/>
      <c r="B41" s="193">
        <v>26</v>
      </c>
      <c r="C41" s="200" t="s">
        <v>156</v>
      </c>
      <c r="D41" s="194"/>
      <c r="E41" s="194"/>
      <c r="F41" s="194"/>
      <c r="G41" s="195">
        <f>G8+G24+G26+G28+G33+G35+G38</f>
        <v>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AC41">
        <f>SUMIF(L7:L39,AC40,G7:G39)</f>
        <v>0</v>
      </c>
      <c r="AD41">
        <f>SUMIF(L7:L39,AD40,G7:G39)</f>
        <v>0</v>
      </c>
      <c r="AE41" t="s">
        <v>157</v>
      </c>
    </row>
    <row r="42" spans="1:60" x14ac:dyDescent="0.2">
      <c r="A42" s="6"/>
      <c r="B42" s="7" t="s">
        <v>156</v>
      </c>
      <c r="C42" s="199" t="s">
        <v>156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60" x14ac:dyDescent="0.2">
      <c r="A43" s="6"/>
      <c r="B43" s="7" t="s">
        <v>156</v>
      </c>
      <c r="C43" s="199" t="s">
        <v>156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60" x14ac:dyDescent="0.2">
      <c r="A44" s="272">
        <v>33</v>
      </c>
      <c r="B44" s="272"/>
      <c r="C44" s="27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60" x14ac:dyDescent="0.2">
      <c r="A45" s="253"/>
      <c r="B45" s="254"/>
      <c r="C45" s="255"/>
      <c r="D45" s="254"/>
      <c r="E45" s="254"/>
      <c r="F45" s="254"/>
      <c r="G45" s="25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AE45" t="s">
        <v>158</v>
      </c>
    </row>
    <row r="46" spans="1:60" x14ac:dyDescent="0.2">
      <c r="A46" s="257"/>
      <c r="B46" s="258"/>
      <c r="C46" s="259"/>
      <c r="D46" s="258"/>
      <c r="E46" s="258"/>
      <c r="F46" s="258"/>
      <c r="G46" s="260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60" x14ac:dyDescent="0.2">
      <c r="A47" s="257"/>
      <c r="B47" s="258"/>
      <c r="C47" s="259"/>
      <c r="D47" s="258"/>
      <c r="E47" s="258"/>
      <c r="F47" s="258"/>
      <c r="G47" s="260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60" x14ac:dyDescent="0.2">
      <c r="A48" s="257"/>
      <c r="B48" s="258"/>
      <c r="C48" s="259"/>
      <c r="D48" s="258"/>
      <c r="E48" s="258"/>
      <c r="F48" s="258"/>
      <c r="G48" s="260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31" x14ac:dyDescent="0.2">
      <c r="A49" s="261"/>
      <c r="B49" s="262"/>
      <c r="C49" s="263"/>
      <c r="D49" s="262"/>
      <c r="E49" s="262"/>
      <c r="F49" s="262"/>
      <c r="G49" s="26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31" x14ac:dyDescent="0.2">
      <c r="A50" s="6"/>
      <c r="B50" s="7" t="s">
        <v>156</v>
      </c>
      <c r="C50" s="199" t="s">
        <v>156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31" x14ac:dyDescent="0.2">
      <c r="C51" s="201"/>
      <c r="AE51" t="s">
        <v>159</v>
      </c>
    </row>
  </sheetData>
  <mergeCells count="6">
    <mergeCell ref="A45:G49"/>
    <mergeCell ref="A1:G1"/>
    <mergeCell ref="C2:G2"/>
    <mergeCell ref="C3:G3"/>
    <mergeCell ref="C4:G4"/>
    <mergeCell ref="A44:C44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2014-02-28T09:52:57Z</cp:lastPrinted>
  <dcterms:created xsi:type="dcterms:W3CDTF">2009-04-08T07:15:50Z</dcterms:created>
  <dcterms:modified xsi:type="dcterms:W3CDTF">2019-03-21T15:17:43Z</dcterms:modified>
</cp:coreProperties>
</file>