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Rozpočet - Jen skupiny" sheetId="2" r:id="rId2"/>
    <sheet name="Krycí list rozpočtu" sheetId="3" r:id="rId3"/>
    <sheet name="VORN" sheetId="4" r:id="rId4"/>
  </sheets>
  <definedNames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<sst xmlns="http://schemas.openxmlformats.org/spreadsheetml/2006/main" count="419" uniqueCount="200">
  <si>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</si>
  <si>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</si>
  <si>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</si>
  <si>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</si>
  <si>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</si>
  <si>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</si>
  <si>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</si>
  <si>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</si>
  <si>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</si>
  <si>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</si>
  <si>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</si>
  <si>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</si>
  <si>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</si>
  <si>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</si>
  <si>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</si>
  <si>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</si>
  <si>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</si>
  <si>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</si>
  <si>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</si>
  <si>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</si>
  <si>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</si>
  <si>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</si>
  <si>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</si>
  <si>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</si>
  <si>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</si>
  <si>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</si>
  <si>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</si>
  <si>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</si>
  <si>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Poznámka:</t>
  </si>
  <si>
    <t>Objekt</t>
  </si>
  <si>
    <t>Kód</t>
  </si>
  <si>
    <t>174101101R00</t>
  </si>
  <si>
    <t>139600011RA0</t>
  </si>
  <si>
    <t>56</t>
  </si>
  <si>
    <t>460120082R00</t>
  </si>
  <si>
    <t>460300006R00</t>
  </si>
  <si>
    <t>215901101RT5</t>
  </si>
  <si>
    <t>564831111RT2</t>
  </si>
  <si>
    <t>564861111RT4</t>
  </si>
  <si>
    <t>565310016R00</t>
  </si>
  <si>
    <t>91</t>
  </si>
  <si>
    <t>917862111RT7</t>
  </si>
  <si>
    <t>H22</t>
  </si>
  <si>
    <t>998222011R00</t>
  </si>
  <si>
    <t>998222094R00</t>
  </si>
  <si>
    <t>M21</t>
  </si>
  <si>
    <t>210810005RT1</t>
  </si>
  <si>
    <t>210810006RT1</t>
  </si>
  <si>
    <t>621000001VD</t>
  </si>
  <si>
    <t>621000002VD</t>
  </si>
  <si>
    <t>621000003VD</t>
  </si>
  <si>
    <t>220111777R00</t>
  </si>
  <si>
    <t>S</t>
  </si>
  <si>
    <t>979087212R00</t>
  </si>
  <si>
    <t>979081111RT2</t>
  </si>
  <si>
    <t>979082219R00</t>
  </si>
  <si>
    <t>979990108R00</t>
  </si>
  <si>
    <t>Zemní práce + povrch z recyklovaného asfaltu</t>
  </si>
  <si>
    <t>Oblastní nemocnice Příbram</t>
  </si>
  <si>
    <t>Zkrácený popis</t>
  </si>
  <si>
    <t>Rozměry</t>
  </si>
  <si>
    <t>Hloubené vykopávky</t>
  </si>
  <si>
    <t>Zásyp jam, rýh, šachet se zhutněním</t>
  </si>
  <si>
    <t>Ruční výkop v hornině 1-2</t>
  </si>
  <si>
    <t>Podkladní vrstvy komunikací, letišť a ploch</t>
  </si>
  <si>
    <t>Násyp zeminy, hornina třídy 3-4 - dovoz chybějící zeminy</t>
  </si>
  <si>
    <t>Hutnění zeminy po vrstvách 20 cm</t>
  </si>
  <si>
    <t>Zhutnění podloží z hornin nesoudržných do 92% PS</t>
  </si>
  <si>
    <t>Podklad ze štěrkodrti po zhutnění tloušťky 10 cm  0-32</t>
  </si>
  <si>
    <t>Podklad ze štěrkodrti po zhutnění tloušťky 20 cm - 0-63</t>
  </si>
  <si>
    <t>Podklad z asfalt. recyklátu po zhutnění tl.10 cm</t>
  </si>
  <si>
    <t>Doplňující konstrukce a práce na pozemních komunikacích a zpevněných plochách</t>
  </si>
  <si>
    <t>Osazení stojat. obrub.bet. s opěrou,lože z C 12/15</t>
  </si>
  <si>
    <t>Komunikace pozemní a letiště</t>
  </si>
  <si>
    <t>Přesun hmot, pozemní komunikace, kryt z kameniva</t>
  </si>
  <si>
    <t>Přesun hmot, komunikace z kameniva, příplatek 5 km</t>
  </si>
  <si>
    <t>Elektromontáže</t>
  </si>
  <si>
    <t>Kabel CYKY-m 750 V 3 x 1,5 mm2 volně uložený</t>
  </si>
  <si>
    <t>Kabel CYKY-m 750 V 3 x 2,5 mm2 volně uložený</t>
  </si>
  <si>
    <t>Dodávka a montáž kamer včetně rozvodu</t>
  </si>
  <si>
    <t>Dodávka a montáž veřejného osvětlení - stožár + lampa + včetně patek</t>
  </si>
  <si>
    <t>Dodávka a montáž lamp veřejného osvětlení</t>
  </si>
  <si>
    <t>Vedení uzemnění v zemi FeZN drát D do 10 mm</t>
  </si>
  <si>
    <t>Přesuny sutí</t>
  </si>
  <si>
    <t>Nakládání suti na dopravní prostředky - komunikace</t>
  </si>
  <si>
    <t>Odvoz suti a vybour. hmot na skládku do 1 km</t>
  </si>
  <si>
    <t>Příplatek za dopravu suti po suchu za další 1 km</t>
  </si>
  <si>
    <t>Poplatek za skládku suti - železobeton</t>
  </si>
  <si>
    <t>Doba výstavby:</t>
  </si>
  <si>
    <t>Začátek výstavby:</t>
  </si>
  <si>
    <t>Konec výstavby:</t>
  </si>
  <si>
    <t>Zpracováno dne:</t>
  </si>
  <si>
    <t>MJ</t>
  </si>
  <si>
    <t>m3</t>
  </si>
  <si>
    <t>m2</t>
  </si>
  <si>
    <t>m</t>
  </si>
  <si>
    <t>t</t>
  </si>
  <si>
    <t>ks</t>
  </si>
  <si>
    <t>Množství</t>
  </si>
  <si>
    <t>Cena/MJ</t>
  </si>
  <si>
    <t>(Kč)</t>
  </si>
  <si>
    <t>Objednatel:</t>
  </si>
  <si>
    <t>Projektant:</t>
  </si>
  <si>
    <t>Zhotovitel:</t>
  </si>
  <si>
    <t>Zpracoval:</t>
  </si>
  <si>
    <t>Náklady (Kč)</t>
  </si>
  <si>
    <t>Dodávka</t>
  </si>
  <si>
    <t>Celkem:</t>
  </si>
  <si>
    <t> </t>
  </si>
  <si>
    <t>Montáž</t>
  </si>
  <si>
    <t>Celkem</t>
  </si>
  <si>
    <t>Hmotnost (t)</t>
  </si>
  <si>
    <t>Jednot.</t>
  </si>
  <si>
    <t>Cenová</t>
  </si>
  <si>
    <t>soustava</t>
  </si>
  <si>
    <t>RTS II / 2019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</si>
  <si>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</si>
  <si>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</si>
  <si>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</si>
  <si>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</si>
  <si>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</si>
  <si>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</si>
  <si>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</si>
  <si>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</si>
  <si>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</si>
  <si>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13_</t>
  </si>
  <si>
    <t>56_</t>
  </si>
  <si>
    <t>91_</t>
  </si>
  <si>
    <t>H22_</t>
  </si>
  <si>
    <t>M21_</t>
  </si>
  <si>
    <t>S_</t>
  </si>
  <si>
    <t>1_</t>
  </si>
  <si>
    <t>5_</t>
  </si>
  <si>
    <t>9_</t>
  </si>
  <si>
    <t>_</t>
  </si>
  <si>
    <t>MAT</t>
  </si>
  <si>
    <t>WORK</t>
  </si>
  <si>
    <t>CELK</t>
  </si>
  <si>
    <t>Stavební rozpočet - Jen skupiny</t>
  </si>
  <si>
    <t>Zemní práce</t>
  </si>
  <si>
    <t>Komunikace</t>
  </si>
  <si>
    <t>Dokončovací práce, demolice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</si>
  <si>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</si>
  <si>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</si>
  <si>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</si>
  <si>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</si>
  <si>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</si>
  <si>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</si>
  <si>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</si>
  <si>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</si>
  <si>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</si>
  <si>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</si>
  <si>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</si>
  <si>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</si>
  <si>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</si>
  <si>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</si>
  <si>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</si>
  <si>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</si>
  <si>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</si>
  <si>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</si>
  <si>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</si>
  <si>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</si>
  <si>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</si>
  <si>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</si>
  <si>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</si>
  <si>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</si>
  <si>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</si>
  <si>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</si>
  <si>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</si>
  <si>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</si>
  <si>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</si>
  <si>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</si>
  <si>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</si>
  <si>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</si>
  <si>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</si>
  <si>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</si>
  <si>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</si>
  <si>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</si>
  <si>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</si>
  <si>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</si>
  <si>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</si>
  <si>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</si>
  <si>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</si>
  <si>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</si>
  <si>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</si>
  <si>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</si>
  <si>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</si>
  <si>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</si>
  <si>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</si>
  <si>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</si>
  <si>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</si>
  <si>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</si>
  <si>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</si>
  <si>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</si>
  <si>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</si>
  <si>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</si>
  <si>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</si>
  <si>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</si>
  <si>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</si>
  <si>
    <t>Stavební úpravy odstavné plochy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</si>
</sst>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5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1" fillId="20" borderId="0" applyNumberFormat="0" applyBorder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6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7" fillId="33" borderId="12" xfId="0" applyNumberFormat="1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7" fillId="33" borderId="12" xfId="0" applyNumberFormat="1" applyFont="1" applyFill="1" applyBorder="1" applyAlignment="1" applyProtection="1">
      <alignment horizontal="right" vertical="center"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7" fillId="33" borderId="12" xfId="0" applyNumberFormat="1" applyFont="1" applyFill="1" applyBorder="1" applyAlignment="1" applyProtection="1">
      <alignment horizontal="right" vertical="center"/>
      <protection/>
    </xf>
    <xf numFmtId="4" fontId="7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9" fillId="34" borderId="27" xfId="0" applyNumberFormat="1" applyFont="1" applyFill="1" applyBorder="1" applyAlignment="1" applyProtection="1">
      <alignment horizontal="center" vertical="center"/>
      <protection/>
    </xf>
    <xf numFmtId="49" fontId="10" fillId="0" borderId="28" xfId="0" applyNumberFormat="1" applyFont="1" applyFill="1" applyBorder="1" applyAlignment="1" applyProtection="1">
      <alignment horizontal="left" vertical="center"/>
      <protection/>
    </xf>
    <xf numFmtId="49" fontId="10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1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" fontId="11" fillId="0" borderId="27" xfId="0" applyNumberFormat="1" applyFont="1" applyFill="1" applyBorder="1" applyAlignment="1" applyProtection="1">
      <alignment horizontal="right" vertical="center"/>
      <protection/>
    </xf>
    <xf numFmtId="49" fontId="11" fillId="0" borderId="27" xfId="0" applyNumberFormat="1" applyFont="1" applyFill="1" applyBorder="1" applyAlignment="1" applyProtection="1">
      <alignment horizontal="right" vertical="center"/>
      <protection/>
    </xf>
    <xf numFmtId="4" fontId="1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0" fillId="34" borderId="35" xfId="0" applyNumberFormat="1" applyFont="1" applyFill="1" applyBorder="1" applyAlignment="1" applyProtection="1">
      <alignment horizontal="right"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9" fontId="3" fillId="0" borderId="26" xfId="0" applyNumberFormat="1" applyFont="1" applyFill="1" applyBorder="1" applyAlignment="1" applyProtection="1">
      <alignment horizontal="right" vertical="center"/>
      <protection/>
    </xf>
    <xf numFmtId="4" fontId="1" fillId="0" borderId="27" xfId="0" applyNumberFormat="1" applyFont="1" applyFill="1" applyBorder="1" applyAlignment="1" applyProtection="1">
      <alignment horizontal="right" vertical="center"/>
      <protection/>
    </xf>
    <xf numFmtId="4" fontId="1" fillId="0" borderId="20" xfId="0" applyNumberFormat="1" applyFont="1" applyFill="1" applyBorder="1" applyAlignment="1" applyProtection="1">
      <alignment horizontal="right" vertical="center"/>
      <protection/>
    </xf>
    <xf numFmtId="49" fontId="3" fillId="0" borderId="38" xfId="0" applyNumberFormat="1" applyFont="1" applyFill="1" applyBorder="1" applyAlignment="1" applyProtection="1">
      <alignment horizontal="lef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49" fontId="1" fillId="0" borderId="20" xfId="0" applyNumberFormat="1" applyFont="1" applyFill="1" applyBorder="1" applyAlignment="1" applyProtection="1">
      <alignment horizontal="left" vertical="center"/>
      <protection/>
    </xf>
    <xf numFmtId="49" fontId="3" fillId="0" borderId="38" xfId="0" applyNumberFormat="1" applyFont="1" applyFill="1" applyBorder="1" applyAlignment="1" applyProtection="1">
      <alignment horizontal="right" vertical="center"/>
      <protection/>
    </xf>
    <xf numFmtId="4" fontId="3" fillId="0" borderId="38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49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45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49" fontId="3" fillId="0" borderId="40" xfId="0" applyNumberFormat="1" applyFont="1" applyFill="1" applyBorder="1" applyAlignment="1" applyProtection="1">
      <alignment horizontal="left" vertical="center"/>
      <protection/>
    </xf>
    <xf numFmtId="0" fontId="3" fillId="0" borderId="37" xfId="0" applyNumberFormat="1" applyFont="1" applyFill="1" applyBorder="1" applyAlignment="1" applyProtection="1">
      <alignment horizontal="left" vertical="center"/>
      <protection/>
    </xf>
    <xf numFmtId="0" fontId="3" fillId="0" borderId="47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31" xfId="0" applyNumberFormat="1" applyFont="1" applyFill="1" applyBorder="1" applyAlignment="1" applyProtection="1">
      <alignment horizontal="left" vertical="center"/>
      <protection/>
    </xf>
    <xf numFmtId="49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 wrapText="1"/>
      <protection/>
    </xf>
    <xf numFmtId="0" fontId="1" fillId="0" borderId="48" xfId="0" applyNumberFormat="1" applyFont="1" applyFill="1" applyBorder="1" applyAlignment="1" applyProtection="1">
      <alignment horizontal="left" vertical="center"/>
      <protection/>
    </xf>
    <xf numFmtId="49" fontId="8" fillId="0" borderId="49" xfId="0" applyNumberFormat="1" applyFont="1" applyFill="1" applyBorder="1" applyAlignment="1" applyProtection="1">
      <alignment horizontal="center" vertical="center"/>
      <protection/>
    </xf>
    <xf numFmtId="0" fontId="8" fillId="0" borderId="49" xfId="0" applyNumberFormat="1" applyFont="1" applyFill="1" applyBorder="1" applyAlignment="1" applyProtection="1">
      <alignment horizontal="center" vertical="center"/>
      <protection/>
    </xf>
    <xf numFmtId="49" fontId="12" fillId="0" borderId="50" xfId="0" applyNumberFormat="1" applyFont="1" applyFill="1" applyBorder="1" applyAlignment="1" applyProtection="1">
      <alignment horizontal="left" vertical="center"/>
      <protection/>
    </xf>
    <xf numFmtId="0" fontId="12" fillId="0" borderId="35" xfId="0" applyNumberFormat="1" applyFont="1" applyFill="1" applyBorder="1" applyAlignment="1" applyProtection="1">
      <alignment horizontal="left" vertical="center"/>
      <protection/>
    </xf>
    <xf numFmtId="49" fontId="11" fillId="0" borderId="50" xfId="0" applyNumberFormat="1" applyFont="1" applyFill="1" applyBorder="1" applyAlignment="1" applyProtection="1">
      <alignment horizontal="left" vertical="center"/>
      <protection/>
    </xf>
    <xf numFmtId="0" fontId="11" fillId="0" borderId="35" xfId="0" applyNumberFormat="1" applyFont="1" applyFill="1" applyBorder="1" applyAlignment="1" applyProtection="1">
      <alignment horizontal="left" vertical="center"/>
      <protection/>
    </xf>
    <xf numFmtId="49" fontId="10" fillId="0" borderId="50" xfId="0" applyNumberFormat="1" applyFont="1" applyFill="1" applyBorder="1" applyAlignment="1" applyProtection="1">
      <alignment horizontal="left" vertical="center"/>
      <protection/>
    </xf>
    <xf numFmtId="0" fontId="10" fillId="0" borderId="35" xfId="0" applyNumberFormat="1" applyFont="1" applyFill="1" applyBorder="1" applyAlignment="1" applyProtection="1">
      <alignment horizontal="left" vertical="center"/>
      <protection/>
    </xf>
    <xf numFmtId="49" fontId="10" fillId="34" borderId="50" xfId="0" applyNumberFormat="1" applyFont="1" applyFill="1" applyBorder="1" applyAlignment="1" applyProtection="1">
      <alignment horizontal="left" vertical="center"/>
      <protection/>
    </xf>
    <xf numFmtId="0" fontId="10" fillId="34" borderId="49" xfId="0" applyNumberFormat="1" applyFont="1" applyFill="1" applyBorder="1" applyAlignment="1" applyProtection="1">
      <alignment horizontal="left" vertical="center"/>
      <protection/>
    </xf>
    <xf numFmtId="49" fontId="11" fillId="0" borderId="51" xfId="0" applyNumberFormat="1" applyFont="1" applyFill="1" applyBorder="1" applyAlignment="1" applyProtection="1">
      <alignment horizontal="left" vertical="center"/>
      <protection/>
    </xf>
    <xf numFmtId="0" fontId="11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46" xfId="0" applyNumberFormat="1" applyFont="1" applyFill="1" applyBorder="1" applyAlignment="1" applyProtection="1">
      <alignment horizontal="left" vertical="center"/>
      <protection/>
    </xf>
    <xf numFmtId="49" fontId="11" fillId="0" borderId="25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52" xfId="0" applyNumberFormat="1" applyFont="1" applyFill="1" applyBorder="1" applyAlignment="1" applyProtection="1">
      <alignment horizontal="left" vertical="center"/>
      <protection/>
    </xf>
    <xf numFmtId="49" fontId="11" fillId="0" borderId="53" xfId="0" applyNumberFormat="1" applyFont="1" applyFill="1" applyBorder="1" applyAlignment="1" applyProtection="1">
      <alignment horizontal="left" vertical="center"/>
      <protection/>
    </xf>
    <xf numFmtId="0" fontId="11" fillId="0" borderId="37" xfId="0" applyNumberFormat="1" applyFont="1" applyFill="1" applyBorder="1" applyAlignment="1" applyProtection="1">
      <alignment horizontal="left" vertical="center"/>
      <protection/>
    </xf>
    <xf numFmtId="0" fontId="11" fillId="0" borderId="47" xfId="0" applyNumberFormat="1" applyFont="1" applyFill="1" applyBorder="1" applyAlignment="1" applyProtection="1">
      <alignment horizontal="left" vertical="center"/>
      <protection/>
    </xf>
    <xf numFmtId="49" fontId="10" fillId="0" borderId="37" xfId="0" applyNumberFormat="1" applyFont="1" applyFill="1" applyBorder="1" applyAlignment="1" applyProtection="1">
      <alignment horizontal="left" vertical="center"/>
      <protection/>
    </xf>
    <xf numFmtId="0" fontId="10" fillId="0" borderId="37" xfId="0" applyNumberFormat="1" applyFont="1" applyFill="1" applyBorder="1" applyAlignment="1" applyProtection="1">
      <alignment horizontal="left" vertical="center"/>
      <protection/>
    </xf>
    <xf numFmtId="49" fontId="3" fillId="0" borderId="42" xfId="0" applyNumberFormat="1" applyFont="1" applyFill="1" applyBorder="1" applyAlignment="1" applyProtection="1">
      <alignment horizontal="left" vertical="center"/>
      <protection/>
    </xf>
    <xf numFmtId="0" fontId="3" fillId="0" borderId="43" xfId="0" applyNumberFormat="1" applyFont="1" applyFill="1" applyBorder="1" applyAlignment="1" applyProtection="1">
      <alignment horizontal="left" vertical="center"/>
      <protection/>
    </xf>
    <xf numFmtId="0" fontId="3" fillId="0" borderId="44" xfId="0" applyNumberFormat="1" applyFont="1" applyFill="1" applyBorder="1" applyAlignment="1" applyProtection="1">
      <alignment horizontal="left" vertical="center"/>
      <protection/>
    </xf>
    <xf numFmtId="49" fontId="1" fillId="0" borderId="50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49" fontId="1" fillId="0" borderId="54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55" xfId="0" applyNumberFormat="1" applyFont="1" applyFill="1" applyBorder="1" applyAlignment="1" applyProtection="1">
      <alignment horizontal="left" vertical="center"/>
      <protection/>
    </xf>
    <xf numFmtId="49" fontId="3" fillId="0" borderId="56" xfId="0" applyNumberFormat="1" applyFont="1" applyFill="1" applyBorder="1" applyAlignment="1" applyProtection="1">
      <alignment horizontal="left" vertical="center"/>
      <protection/>
    </xf>
    <xf numFmtId="0" fontId="3" fillId="0" borderId="36" xfId="0" applyNumberFormat="1" applyFont="1" applyFill="1" applyBorder="1" applyAlignment="1" applyProtection="1">
      <alignment horizontal="left" vertical="center"/>
      <protection/>
    </xf>
    <xf numFmtId="0" fontId="3" fillId="0" borderId="57" xfId="0" applyNumberFormat="1" applyFont="1" applyFill="1" applyBorder="1" applyAlignment="1" applyProtection="1">
      <alignment horizontal="left" vertical="center"/>
      <protection/>
    </xf>
    <xf numFmtId="49" fontId="10" fillId="0" borderId="56" xfId="0" applyNumberFormat="1" applyFont="1" applyFill="1" applyBorder="1" applyAlignment="1" applyProtection="1">
      <alignment horizontal="left" vertical="center"/>
      <protection/>
    </xf>
    <xf numFmtId="0" fontId="10" fillId="0" borderId="36" xfId="0" applyNumberFormat="1" applyFont="1" applyFill="1" applyBorder="1" applyAlignment="1" applyProtection="1">
      <alignment horizontal="left" vertical="center"/>
      <protection/>
    </xf>
    <xf numFmtId="0" fontId="10" fillId="0" borderId="57" xfId="0" applyNumberFormat="1" applyFont="1" applyFill="1" applyBorder="1" applyAlignment="1" applyProtection="1">
      <alignment horizontal="left" vertical="center"/>
      <protection/>
    </xf>
    <xf numFmtId="4" fontId="10" fillId="0" borderId="56" xfId="0" applyNumberFormat="1" applyFont="1" applyFill="1" applyBorder="1" applyAlignment="1" applyProtection="1">
      <alignment horizontal="right" vertical="center"/>
      <protection/>
    </xf>
    <xf numFmtId="0" fontId="10" fillId="0" borderId="36" xfId="0" applyNumberFormat="1" applyFont="1" applyFill="1" applyBorder="1" applyAlignment="1" applyProtection="1">
      <alignment horizontal="right" vertical="center"/>
      <protection/>
    </xf>
    <xf numFmtId="0" fontId="10" fillId="0" borderId="57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171450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1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G13" sqref="G13:G38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59.0039062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24" width="11.57421875" style="0" customWidth="1"/>
    <col min="25" max="62" width="12.140625" style="0" hidden="1" customWidth="1"/>
  </cols>
  <sheetData>
    <row r="1" spans="1:13" ht="72.75" customHeight="1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4" ht="12.75">
      <c r="A2" s="71" t="s">
        <v>1</v>
      </c>
      <c r="B2" s="72"/>
      <c r="C2" s="72"/>
      <c r="D2" s="75" t="s">
        <v>199</v>
      </c>
      <c r="E2" s="77" t="s">
        <v>88</v>
      </c>
      <c r="F2" s="72"/>
      <c r="G2" s="77" t="s">
        <v>6</v>
      </c>
      <c r="H2" s="78" t="s">
        <v>101</v>
      </c>
      <c r="I2" s="77" t="s">
        <v>108</v>
      </c>
      <c r="J2" s="72"/>
      <c r="K2" s="72"/>
      <c r="L2" s="72"/>
      <c r="M2" s="79"/>
      <c r="N2" s="29"/>
    </row>
    <row r="3" spans="1:14" ht="12.75">
      <c r="A3" s="73"/>
      <c r="B3" s="74"/>
      <c r="C3" s="74"/>
      <c r="D3" s="76"/>
      <c r="E3" s="74"/>
      <c r="F3" s="74"/>
      <c r="G3" s="74"/>
      <c r="H3" s="74"/>
      <c r="I3" s="74"/>
      <c r="J3" s="74"/>
      <c r="K3" s="74"/>
      <c r="L3" s="74"/>
      <c r="M3" s="80"/>
      <c r="N3" s="29"/>
    </row>
    <row r="4" spans="1:14" ht="12.75">
      <c r="A4" s="81" t="s">
        <v>2</v>
      </c>
      <c r="B4" s="74"/>
      <c r="C4" s="74"/>
      <c r="D4" s="82" t="s">
        <v>57</v>
      </c>
      <c r="E4" s="83" t="s">
        <v>89</v>
      </c>
      <c r="F4" s="74"/>
      <c r="G4" s="83"/>
      <c r="H4" s="82" t="s">
        <v>102</v>
      </c>
      <c r="I4" s="83" t="s">
        <v>108</v>
      </c>
      <c r="J4" s="74"/>
      <c r="K4" s="74"/>
      <c r="L4" s="74"/>
      <c r="M4" s="80"/>
      <c r="N4" s="29"/>
    </row>
    <row r="5" spans="1:14" ht="12.75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80"/>
      <c r="N5" s="29"/>
    </row>
    <row r="6" spans="1:14" ht="12.75">
      <c r="A6" s="81" t="s">
        <v>3</v>
      </c>
      <c r="B6" s="74"/>
      <c r="C6" s="74"/>
      <c r="D6" s="82" t="s">
        <v>58</v>
      </c>
      <c r="E6" s="83" t="s">
        <v>90</v>
      </c>
      <c r="F6" s="74"/>
      <c r="G6" s="83" t="s">
        <v>6</v>
      </c>
      <c r="H6" s="82" t="s">
        <v>103</v>
      </c>
      <c r="I6" s="83" t="s">
        <v>108</v>
      </c>
      <c r="J6" s="74"/>
      <c r="K6" s="74"/>
      <c r="L6" s="74"/>
      <c r="M6" s="80"/>
      <c r="N6" s="29"/>
    </row>
    <row r="7" spans="1:14" ht="12.75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80"/>
      <c r="N7" s="29"/>
    </row>
    <row r="8" spans="1:14" ht="12.75">
      <c r="A8" s="81" t="s">
        <v>4</v>
      </c>
      <c r="B8" s="74"/>
      <c r="C8" s="74"/>
      <c r="D8" s="82" t="s">
        <v>6</v>
      </c>
      <c r="E8" s="83" t="s">
        <v>91</v>
      </c>
      <c r="F8" s="74"/>
      <c r="G8" s="83"/>
      <c r="H8" s="82" t="s">
        <v>104</v>
      </c>
      <c r="I8" s="83" t="s">
        <v>108</v>
      </c>
      <c r="J8" s="74"/>
      <c r="K8" s="74"/>
      <c r="L8" s="74"/>
      <c r="M8" s="80"/>
      <c r="N8" s="29"/>
    </row>
    <row r="9" spans="1:14" ht="12.75">
      <c r="A9" s="84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6"/>
      <c r="N9" s="29"/>
    </row>
    <row r="10" spans="1:14" ht="12.75">
      <c r="A10" s="1" t="s">
        <v>5</v>
      </c>
      <c r="B10" s="9" t="s">
        <v>29</v>
      </c>
      <c r="C10" s="9" t="s">
        <v>30</v>
      </c>
      <c r="D10" s="9" t="s">
        <v>59</v>
      </c>
      <c r="E10" s="9" t="s">
        <v>92</v>
      </c>
      <c r="F10" s="15" t="s">
        <v>98</v>
      </c>
      <c r="G10" s="18" t="s">
        <v>99</v>
      </c>
      <c r="H10" s="87" t="s">
        <v>105</v>
      </c>
      <c r="I10" s="88"/>
      <c r="J10" s="89"/>
      <c r="K10" s="87" t="s">
        <v>111</v>
      </c>
      <c r="L10" s="89"/>
      <c r="M10" s="25" t="s">
        <v>113</v>
      </c>
      <c r="N10" s="30"/>
    </row>
    <row r="11" spans="1:62" ht="12.75">
      <c r="A11" s="2" t="s">
        <v>6</v>
      </c>
      <c r="B11" s="10" t="s">
        <v>6</v>
      </c>
      <c r="C11" s="10" t="s">
        <v>6</v>
      </c>
      <c r="D11" s="13" t="s">
        <v>60</v>
      </c>
      <c r="E11" s="10" t="s">
        <v>6</v>
      </c>
      <c r="F11" s="10" t="s">
        <v>6</v>
      </c>
      <c r="G11" s="19" t="s">
        <v>100</v>
      </c>
      <c r="H11" s="20" t="s">
        <v>106</v>
      </c>
      <c r="I11" s="21" t="s">
        <v>109</v>
      </c>
      <c r="J11" s="22" t="s">
        <v>110</v>
      </c>
      <c r="K11" s="20" t="s">
        <v>112</v>
      </c>
      <c r="L11" s="22" t="s">
        <v>110</v>
      </c>
      <c r="M11" s="26" t="s">
        <v>114</v>
      </c>
      <c r="N11" s="30"/>
      <c r="Z11" s="24" t="s">
        <v>116</v>
      </c>
      <c r="AA11" s="24" t="s">
        <v>117</v>
      </c>
      <c r="AB11" s="24" t="s">
        <v>118</v>
      </c>
      <c r="AC11" s="24" t="s">
        <v>119</v>
      </c>
      <c r="AD11" s="24" t="s">
        <v>120</v>
      </c>
      <c r="AE11" s="24" t="s">
        <v>121</v>
      </c>
      <c r="AF11" s="24" t="s">
        <v>122</v>
      </c>
      <c r="AG11" s="24" t="s">
        <v>123</v>
      </c>
      <c r="AH11" s="24" t="s">
        <v>124</v>
      </c>
      <c r="BH11" s="24" t="s">
        <v>135</v>
      </c>
      <c r="BI11" s="24" t="s">
        <v>136</v>
      </c>
      <c r="BJ11" s="24" t="s">
        <v>137</v>
      </c>
    </row>
    <row r="12" spans="1:47" ht="12.75">
      <c r="A12" s="3"/>
      <c r="B12" s="11"/>
      <c r="C12" s="11" t="s">
        <v>19</v>
      </c>
      <c r="D12" s="11" t="s">
        <v>61</v>
      </c>
      <c r="E12" s="3" t="s">
        <v>6</v>
      </c>
      <c r="F12" s="3" t="s">
        <v>6</v>
      </c>
      <c r="G12" s="3" t="s">
        <v>6</v>
      </c>
      <c r="H12" s="33">
        <f>SUM(H13:H14)</f>
        <v>0</v>
      </c>
      <c r="I12" s="33">
        <f>SUM(I13:I14)</f>
        <v>0</v>
      </c>
      <c r="J12" s="33">
        <f>SUM(J13:J14)</f>
        <v>0</v>
      </c>
      <c r="K12" s="23"/>
      <c r="L12" s="33">
        <f>SUM(L13:L14)</f>
        <v>0</v>
      </c>
      <c r="M12" s="23"/>
      <c r="AI12" s="24"/>
      <c r="AS12" s="34">
        <f>SUM(AJ13:AJ14)</f>
        <v>0</v>
      </c>
      <c r="AT12" s="34">
        <f>SUM(AK13:AK14)</f>
        <v>0</v>
      </c>
      <c r="AU12" s="34">
        <f>SUM(AL13:AL14)</f>
        <v>0</v>
      </c>
    </row>
    <row r="13" spans="1:62" ht="12.75">
      <c r="A13" s="4" t="s">
        <v>7</v>
      </c>
      <c r="B13" s="4"/>
      <c r="C13" s="4" t="s">
        <v>31</v>
      </c>
      <c r="D13" s="4" t="s">
        <v>62</v>
      </c>
      <c r="E13" s="4" t="s">
        <v>93</v>
      </c>
      <c r="F13" s="16">
        <v>38</v>
      </c>
      <c r="G13" s="16"/>
      <c r="H13" s="16">
        <f>F13*AO13</f>
        <v>0</v>
      </c>
      <c r="I13" s="16">
        <f>F13*AP13</f>
        <v>0</v>
      </c>
      <c r="J13" s="16">
        <f>F13*G13</f>
        <v>0</v>
      </c>
      <c r="K13" s="16">
        <v>0</v>
      </c>
      <c r="L13" s="16">
        <f>F13*K13</f>
        <v>0</v>
      </c>
      <c r="M13" s="27" t="s">
        <v>115</v>
      </c>
      <c r="Z13" s="31">
        <f>IF(AQ13="5",BJ13,0)</f>
        <v>0</v>
      </c>
      <c r="AB13" s="31">
        <f>IF(AQ13="1",BH13,0)</f>
        <v>0</v>
      </c>
      <c r="AC13" s="31">
        <f>IF(AQ13="1",BI13,0)</f>
        <v>0</v>
      </c>
      <c r="AD13" s="31">
        <f>IF(AQ13="7",BH13,0)</f>
        <v>0</v>
      </c>
      <c r="AE13" s="31">
        <f>IF(AQ13="7",BI13,0)</f>
        <v>0</v>
      </c>
      <c r="AF13" s="31">
        <f>IF(AQ13="2",BH13,0)</f>
        <v>0</v>
      </c>
      <c r="AG13" s="31">
        <f>IF(AQ13="2",BI13,0)</f>
        <v>0</v>
      </c>
      <c r="AH13" s="31">
        <f>IF(AQ13="0",BJ13,0)</f>
        <v>0</v>
      </c>
      <c r="AI13" s="24"/>
      <c r="AJ13" s="16">
        <f>IF(AN13=0,J13,0)</f>
        <v>0</v>
      </c>
      <c r="AK13" s="16">
        <f>IF(AN13=15,J13,0)</f>
        <v>0</v>
      </c>
      <c r="AL13" s="16">
        <f>IF(AN13=21,J13,0)</f>
        <v>0</v>
      </c>
      <c r="AN13" s="31">
        <v>0</v>
      </c>
      <c r="AO13" s="31">
        <f>G13*0</f>
        <v>0</v>
      </c>
      <c r="AP13" s="31">
        <f>G13*(1-0)</f>
        <v>0</v>
      </c>
      <c r="AQ13" s="27" t="s">
        <v>7</v>
      </c>
      <c r="AV13" s="31">
        <f>AW13+AX13</f>
        <v>0</v>
      </c>
      <c r="AW13" s="31">
        <f>F13*AO13</f>
        <v>0</v>
      </c>
      <c r="AX13" s="31">
        <f>F13*AP13</f>
        <v>0</v>
      </c>
      <c r="AY13" s="32" t="s">
        <v>125</v>
      </c>
      <c r="AZ13" s="32" t="s">
        <v>131</v>
      </c>
      <c r="BA13" s="24" t="s">
        <v>134</v>
      </c>
      <c r="BC13" s="31">
        <f>AW13+AX13</f>
        <v>0</v>
      </c>
      <c r="BD13" s="31">
        <f>G13/(100-BE13)*100</f>
        <v>0</v>
      </c>
      <c r="BE13" s="31">
        <v>0</v>
      </c>
      <c r="BF13" s="31">
        <f>L13</f>
        <v>0</v>
      </c>
      <c r="BH13" s="16">
        <f>F13*AO13</f>
        <v>0</v>
      </c>
      <c r="BI13" s="16">
        <f>F13*AP13</f>
        <v>0</v>
      </c>
      <c r="BJ13" s="16">
        <f>F13*G13</f>
        <v>0</v>
      </c>
    </row>
    <row r="14" spans="1:62" ht="12.75">
      <c r="A14" s="4" t="s">
        <v>8</v>
      </c>
      <c r="B14" s="4"/>
      <c r="C14" s="4" t="s">
        <v>32</v>
      </c>
      <c r="D14" s="4" t="s">
        <v>63</v>
      </c>
      <c r="E14" s="4" t="s">
        <v>93</v>
      </c>
      <c r="F14" s="16">
        <v>38</v>
      </c>
      <c r="G14" s="16"/>
      <c r="H14" s="16">
        <f>F14*AO14</f>
        <v>0</v>
      </c>
      <c r="I14" s="16">
        <f>F14*AP14</f>
        <v>0</v>
      </c>
      <c r="J14" s="16">
        <f>F14*G14</f>
        <v>0</v>
      </c>
      <c r="K14" s="16">
        <v>0</v>
      </c>
      <c r="L14" s="16">
        <f>F14*K14</f>
        <v>0</v>
      </c>
      <c r="M14" s="27" t="s">
        <v>115</v>
      </c>
      <c r="Z14" s="31">
        <f>IF(AQ14="5",BJ14,0)</f>
        <v>0</v>
      </c>
      <c r="AB14" s="31">
        <f>IF(AQ14="1",BH14,0)</f>
        <v>0</v>
      </c>
      <c r="AC14" s="31">
        <f>IF(AQ14="1",BI14,0)</f>
        <v>0</v>
      </c>
      <c r="AD14" s="31">
        <f>IF(AQ14="7",BH14,0)</f>
        <v>0</v>
      </c>
      <c r="AE14" s="31">
        <f>IF(AQ14="7",BI14,0)</f>
        <v>0</v>
      </c>
      <c r="AF14" s="31">
        <f>IF(AQ14="2",BH14,0)</f>
        <v>0</v>
      </c>
      <c r="AG14" s="31">
        <f>IF(AQ14="2",BI14,0)</f>
        <v>0</v>
      </c>
      <c r="AH14" s="31">
        <f>IF(AQ14="0",BJ14,0)</f>
        <v>0</v>
      </c>
      <c r="AI14" s="24"/>
      <c r="AJ14" s="16">
        <f>IF(AN14=0,J14,0)</f>
        <v>0</v>
      </c>
      <c r="AK14" s="16">
        <f>IF(AN14=15,J14,0)</f>
        <v>0</v>
      </c>
      <c r="AL14" s="16">
        <f>IF(AN14=21,J14,0)</f>
        <v>0</v>
      </c>
      <c r="AN14" s="31">
        <v>0</v>
      </c>
      <c r="AO14" s="31">
        <f>G14*0</f>
        <v>0</v>
      </c>
      <c r="AP14" s="31">
        <f>G14*(1-0)</f>
        <v>0</v>
      </c>
      <c r="AQ14" s="27" t="s">
        <v>7</v>
      </c>
      <c r="AV14" s="31">
        <f>AW14+AX14</f>
        <v>0</v>
      </c>
      <c r="AW14" s="31">
        <f>F14*AO14</f>
        <v>0</v>
      </c>
      <c r="AX14" s="31">
        <f>F14*AP14</f>
        <v>0</v>
      </c>
      <c r="AY14" s="32" t="s">
        <v>125</v>
      </c>
      <c r="AZ14" s="32" t="s">
        <v>131</v>
      </c>
      <c r="BA14" s="24" t="s">
        <v>134</v>
      </c>
      <c r="BC14" s="31">
        <f>AW14+AX14</f>
        <v>0</v>
      </c>
      <c r="BD14" s="31">
        <f>G14/(100-BE14)*100</f>
        <v>0</v>
      </c>
      <c r="BE14" s="31">
        <v>0</v>
      </c>
      <c r="BF14" s="31">
        <f>L14</f>
        <v>0</v>
      </c>
      <c r="BH14" s="16">
        <f>F14*AO14</f>
        <v>0</v>
      </c>
      <c r="BI14" s="16">
        <f>F14*AP14</f>
        <v>0</v>
      </c>
      <c r="BJ14" s="16">
        <f>F14*G14</f>
        <v>0</v>
      </c>
    </row>
    <row r="15" spans="1:47" ht="12.75">
      <c r="A15" s="5"/>
      <c r="B15" s="12"/>
      <c r="C15" s="12" t="s">
        <v>33</v>
      </c>
      <c r="D15" s="12" t="s">
        <v>64</v>
      </c>
      <c r="E15" s="5" t="s">
        <v>6</v>
      </c>
      <c r="F15" s="5" t="s">
        <v>6</v>
      </c>
      <c r="G15" s="5"/>
      <c r="H15" s="34">
        <f>SUM(H16:H21)</f>
        <v>0</v>
      </c>
      <c r="I15" s="34">
        <f>SUM(I16:I21)</f>
        <v>0</v>
      </c>
      <c r="J15" s="34">
        <f>SUM(J16:J21)</f>
        <v>0</v>
      </c>
      <c r="K15" s="24"/>
      <c r="L15" s="34">
        <f>SUM(L16:L21)</f>
        <v>900.6800000000001</v>
      </c>
      <c r="M15" s="24"/>
      <c r="AI15" s="24"/>
      <c r="AS15" s="34">
        <f>SUM(AJ16:AJ21)</f>
        <v>0</v>
      </c>
      <c r="AT15" s="34">
        <f>SUM(AK16:AK21)</f>
        <v>0</v>
      </c>
      <c r="AU15" s="34">
        <f>SUM(AL16:AL21)</f>
        <v>0</v>
      </c>
    </row>
    <row r="16" spans="1:62" ht="12.75">
      <c r="A16" s="4" t="s">
        <v>9</v>
      </c>
      <c r="B16" s="4"/>
      <c r="C16" s="4" t="s">
        <v>34</v>
      </c>
      <c r="D16" s="4" t="s">
        <v>65</v>
      </c>
      <c r="E16" s="4" t="s">
        <v>93</v>
      </c>
      <c r="F16" s="16">
        <v>65</v>
      </c>
      <c r="G16" s="16"/>
      <c r="H16" s="16">
        <f aca="true" t="shared" si="0" ref="H16:H21">F16*AO16</f>
        <v>0</v>
      </c>
      <c r="I16" s="16">
        <f aca="true" t="shared" si="1" ref="I16:I21">F16*AP16</f>
        <v>0</v>
      </c>
      <c r="J16" s="16">
        <f aca="true" t="shared" si="2" ref="J16:J21">F16*G16</f>
        <v>0</v>
      </c>
      <c r="K16" s="16">
        <v>0</v>
      </c>
      <c r="L16" s="16">
        <f aca="true" t="shared" si="3" ref="L16:L21">F16*K16</f>
        <v>0</v>
      </c>
      <c r="M16" s="27" t="s">
        <v>115</v>
      </c>
      <c r="Z16" s="31">
        <f aca="true" t="shared" si="4" ref="Z16:Z21">IF(AQ16="5",BJ16,0)</f>
        <v>0</v>
      </c>
      <c r="AB16" s="31">
        <f aca="true" t="shared" si="5" ref="AB16:AB21">IF(AQ16="1",BH16,0)</f>
        <v>0</v>
      </c>
      <c r="AC16" s="31">
        <f aca="true" t="shared" si="6" ref="AC16:AC21">IF(AQ16="1",BI16,0)</f>
        <v>0</v>
      </c>
      <c r="AD16" s="31">
        <f aca="true" t="shared" si="7" ref="AD16:AD21">IF(AQ16="7",BH16,0)</f>
        <v>0</v>
      </c>
      <c r="AE16" s="31">
        <f aca="true" t="shared" si="8" ref="AE16:AE21">IF(AQ16="7",BI16,0)</f>
        <v>0</v>
      </c>
      <c r="AF16" s="31">
        <f aca="true" t="shared" si="9" ref="AF16:AF21">IF(AQ16="2",BH16,0)</f>
        <v>0</v>
      </c>
      <c r="AG16" s="31">
        <f aca="true" t="shared" si="10" ref="AG16:AG21">IF(AQ16="2",BI16,0)</f>
        <v>0</v>
      </c>
      <c r="AH16" s="31">
        <f aca="true" t="shared" si="11" ref="AH16:AH21">IF(AQ16="0",BJ16,0)</f>
        <v>0</v>
      </c>
      <c r="AI16" s="24"/>
      <c r="AJ16" s="16">
        <f aca="true" t="shared" si="12" ref="AJ16:AJ21">IF(AN16=0,J16,0)</f>
        <v>0</v>
      </c>
      <c r="AK16" s="16">
        <f aca="true" t="shared" si="13" ref="AK16:AK21">IF(AN16=15,J16,0)</f>
        <v>0</v>
      </c>
      <c r="AL16" s="16">
        <f aca="true" t="shared" si="14" ref="AL16:AL21">IF(AN16=21,J16,0)</f>
        <v>0</v>
      </c>
      <c r="AN16" s="31">
        <v>0</v>
      </c>
      <c r="AO16" s="31">
        <f>G16*0</f>
        <v>0</v>
      </c>
      <c r="AP16" s="31">
        <f>G16*(1-0)</f>
        <v>0</v>
      </c>
      <c r="AQ16" s="27" t="s">
        <v>8</v>
      </c>
      <c r="AV16" s="31">
        <f aca="true" t="shared" si="15" ref="AV16:AV21">AW16+AX16</f>
        <v>0</v>
      </c>
      <c r="AW16" s="31">
        <f aca="true" t="shared" si="16" ref="AW16:AW21">F16*AO16</f>
        <v>0</v>
      </c>
      <c r="AX16" s="31">
        <f aca="true" t="shared" si="17" ref="AX16:AX21">F16*AP16</f>
        <v>0</v>
      </c>
      <c r="AY16" s="32" t="s">
        <v>126</v>
      </c>
      <c r="AZ16" s="32" t="s">
        <v>132</v>
      </c>
      <c r="BA16" s="24" t="s">
        <v>134</v>
      </c>
      <c r="BC16" s="31">
        <f aca="true" t="shared" si="18" ref="BC16:BC21">AW16+AX16</f>
        <v>0</v>
      </c>
      <c r="BD16" s="31">
        <f aca="true" t="shared" si="19" ref="BD16:BD21">G16/(100-BE16)*100</f>
        <v>0</v>
      </c>
      <c r="BE16" s="31">
        <v>0</v>
      </c>
      <c r="BF16" s="31">
        <f aca="true" t="shared" si="20" ref="BF16:BF21">L16</f>
        <v>0</v>
      </c>
      <c r="BH16" s="16">
        <f aca="true" t="shared" si="21" ref="BH16:BH21">F16*AO16</f>
        <v>0</v>
      </c>
      <c r="BI16" s="16">
        <f aca="true" t="shared" si="22" ref="BI16:BI21">F16*AP16</f>
        <v>0</v>
      </c>
      <c r="BJ16" s="16">
        <f aca="true" t="shared" si="23" ref="BJ16:BJ21">F16*G16</f>
        <v>0</v>
      </c>
    </row>
    <row r="17" spans="1:62" ht="12.75">
      <c r="A17" s="4" t="s">
        <v>10</v>
      </c>
      <c r="B17" s="4"/>
      <c r="C17" s="4" t="s">
        <v>35</v>
      </c>
      <c r="D17" s="4" t="s">
        <v>66</v>
      </c>
      <c r="E17" s="4" t="s">
        <v>93</v>
      </c>
      <c r="F17" s="16">
        <v>65</v>
      </c>
      <c r="G17" s="16"/>
      <c r="H17" s="16">
        <f t="shared" si="0"/>
        <v>0</v>
      </c>
      <c r="I17" s="16">
        <f t="shared" si="1"/>
        <v>0</v>
      </c>
      <c r="J17" s="16">
        <f t="shared" si="2"/>
        <v>0</v>
      </c>
      <c r="K17" s="16">
        <v>0</v>
      </c>
      <c r="L17" s="16">
        <f t="shared" si="3"/>
        <v>0</v>
      </c>
      <c r="M17" s="27" t="s">
        <v>115</v>
      </c>
      <c r="Z17" s="31">
        <f t="shared" si="4"/>
        <v>0</v>
      </c>
      <c r="AB17" s="31">
        <f t="shared" si="5"/>
        <v>0</v>
      </c>
      <c r="AC17" s="31">
        <f t="shared" si="6"/>
        <v>0</v>
      </c>
      <c r="AD17" s="31">
        <f t="shared" si="7"/>
        <v>0</v>
      </c>
      <c r="AE17" s="31">
        <f t="shared" si="8"/>
        <v>0</v>
      </c>
      <c r="AF17" s="31">
        <f t="shared" si="9"/>
        <v>0</v>
      </c>
      <c r="AG17" s="31">
        <f t="shared" si="10"/>
        <v>0</v>
      </c>
      <c r="AH17" s="31">
        <f t="shared" si="11"/>
        <v>0</v>
      </c>
      <c r="AI17" s="24"/>
      <c r="AJ17" s="16">
        <f t="shared" si="12"/>
        <v>0</v>
      </c>
      <c r="AK17" s="16">
        <f t="shared" si="13"/>
        <v>0</v>
      </c>
      <c r="AL17" s="16">
        <f t="shared" si="14"/>
        <v>0</v>
      </c>
      <c r="AN17" s="31">
        <v>0</v>
      </c>
      <c r="AO17" s="31">
        <f>G17*0</f>
        <v>0</v>
      </c>
      <c r="AP17" s="31">
        <f>G17*(1-0)</f>
        <v>0</v>
      </c>
      <c r="AQ17" s="27" t="s">
        <v>8</v>
      </c>
      <c r="AV17" s="31">
        <f t="shared" si="15"/>
        <v>0</v>
      </c>
      <c r="AW17" s="31">
        <f t="shared" si="16"/>
        <v>0</v>
      </c>
      <c r="AX17" s="31">
        <f t="shared" si="17"/>
        <v>0</v>
      </c>
      <c r="AY17" s="32" t="s">
        <v>126</v>
      </c>
      <c r="AZ17" s="32" t="s">
        <v>132</v>
      </c>
      <c r="BA17" s="24" t="s">
        <v>134</v>
      </c>
      <c r="BC17" s="31">
        <f t="shared" si="18"/>
        <v>0</v>
      </c>
      <c r="BD17" s="31">
        <f t="shared" si="19"/>
        <v>0</v>
      </c>
      <c r="BE17" s="31">
        <v>0</v>
      </c>
      <c r="BF17" s="31">
        <f t="shared" si="20"/>
        <v>0</v>
      </c>
      <c r="BH17" s="16">
        <f t="shared" si="21"/>
        <v>0</v>
      </c>
      <c r="BI17" s="16">
        <f t="shared" si="22"/>
        <v>0</v>
      </c>
      <c r="BJ17" s="16">
        <f t="shared" si="23"/>
        <v>0</v>
      </c>
    </row>
    <row r="18" spans="1:62" ht="12.75">
      <c r="A18" s="4" t="s">
        <v>11</v>
      </c>
      <c r="B18" s="4"/>
      <c r="C18" s="4" t="s">
        <v>36</v>
      </c>
      <c r="D18" s="4" t="s">
        <v>67</v>
      </c>
      <c r="E18" s="4" t="s">
        <v>94</v>
      </c>
      <c r="F18" s="16">
        <v>450</v>
      </c>
      <c r="G18" s="16"/>
      <c r="H18" s="16">
        <f t="shared" si="0"/>
        <v>0</v>
      </c>
      <c r="I18" s="16">
        <f t="shared" si="1"/>
        <v>0</v>
      </c>
      <c r="J18" s="16">
        <f t="shared" si="2"/>
        <v>0</v>
      </c>
      <c r="K18" s="16">
        <v>0</v>
      </c>
      <c r="L18" s="16">
        <f t="shared" si="3"/>
        <v>0</v>
      </c>
      <c r="M18" s="27" t="s">
        <v>115</v>
      </c>
      <c r="Z18" s="31">
        <f t="shared" si="4"/>
        <v>0</v>
      </c>
      <c r="AB18" s="31">
        <f t="shared" si="5"/>
        <v>0</v>
      </c>
      <c r="AC18" s="31">
        <f t="shared" si="6"/>
        <v>0</v>
      </c>
      <c r="AD18" s="31">
        <f t="shared" si="7"/>
        <v>0</v>
      </c>
      <c r="AE18" s="31">
        <f t="shared" si="8"/>
        <v>0</v>
      </c>
      <c r="AF18" s="31">
        <f t="shared" si="9"/>
        <v>0</v>
      </c>
      <c r="AG18" s="31">
        <f t="shared" si="10"/>
        <v>0</v>
      </c>
      <c r="AH18" s="31">
        <f t="shared" si="11"/>
        <v>0</v>
      </c>
      <c r="AI18" s="24"/>
      <c r="AJ18" s="16">
        <f t="shared" si="12"/>
        <v>0</v>
      </c>
      <c r="AK18" s="16">
        <f t="shared" si="13"/>
        <v>0</v>
      </c>
      <c r="AL18" s="16">
        <f t="shared" si="14"/>
        <v>0</v>
      </c>
      <c r="AN18" s="31">
        <v>0</v>
      </c>
      <c r="AO18" s="31">
        <f>G18*0</f>
        <v>0</v>
      </c>
      <c r="AP18" s="31">
        <f>G18*(1-0)</f>
        <v>0</v>
      </c>
      <c r="AQ18" s="27" t="s">
        <v>7</v>
      </c>
      <c r="AV18" s="31">
        <f t="shared" si="15"/>
        <v>0</v>
      </c>
      <c r="AW18" s="31">
        <f t="shared" si="16"/>
        <v>0</v>
      </c>
      <c r="AX18" s="31">
        <f t="shared" si="17"/>
        <v>0</v>
      </c>
      <c r="AY18" s="32" t="s">
        <v>126</v>
      </c>
      <c r="AZ18" s="32" t="s">
        <v>132</v>
      </c>
      <c r="BA18" s="24" t="s">
        <v>134</v>
      </c>
      <c r="BC18" s="31">
        <f t="shared" si="18"/>
        <v>0</v>
      </c>
      <c r="BD18" s="31">
        <f t="shared" si="19"/>
        <v>0</v>
      </c>
      <c r="BE18" s="31">
        <v>0</v>
      </c>
      <c r="BF18" s="31">
        <f t="shared" si="20"/>
        <v>0</v>
      </c>
      <c r="BH18" s="16">
        <f t="shared" si="21"/>
        <v>0</v>
      </c>
      <c r="BI18" s="16">
        <f t="shared" si="22"/>
        <v>0</v>
      </c>
      <c r="BJ18" s="16">
        <f t="shared" si="23"/>
        <v>0</v>
      </c>
    </row>
    <row r="19" spans="1:62" ht="12.75">
      <c r="A19" s="4" t="s">
        <v>12</v>
      </c>
      <c r="B19" s="4"/>
      <c r="C19" s="4" t="s">
        <v>37</v>
      </c>
      <c r="D19" s="4" t="s">
        <v>68</v>
      </c>
      <c r="E19" s="4" t="s">
        <v>94</v>
      </c>
      <c r="F19" s="16">
        <v>920</v>
      </c>
      <c r="G19" s="16"/>
      <c r="H19" s="16">
        <f t="shared" si="0"/>
        <v>0</v>
      </c>
      <c r="I19" s="16">
        <f t="shared" si="1"/>
        <v>0</v>
      </c>
      <c r="J19" s="16">
        <f t="shared" si="2"/>
        <v>0</v>
      </c>
      <c r="K19" s="16">
        <v>0.288</v>
      </c>
      <c r="L19" s="16">
        <f t="shared" si="3"/>
        <v>264.96</v>
      </c>
      <c r="M19" s="27" t="s">
        <v>115</v>
      </c>
      <c r="Z19" s="31">
        <f t="shared" si="4"/>
        <v>0</v>
      </c>
      <c r="AB19" s="31">
        <f t="shared" si="5"/>
        <v>0</v>
      </c>
      <c r="AC19" s="31">
        <f t="shared" si="6"/>
        <v>0</v>
      </c>
      <c r="AD19" s="31">
        <f t="shared" si="7"/>
        <v>0</v>
      </c>
      <c r="AE19" s="31">
        <f t="shared" si="8"/>
        <v>0</v>
      </c>
      <c r="AF19" s="31">
        <f t="shared" si="9"/>
        <v>0</v>
      </c>
      <c r="AG19" s="31">
        <f t="shared" si="10"/>
        <v>0</v>
      </c>
      <c r="AH19" s="31">
        <f t="shared" si="11"/>
        <v>0</v>
      </c>
      <c r="AI19" s="24"/>
      <c r="AJ19" s="16">
        <f t="shared" si="12"/>
        <v>0</v>
      </c>
      <c r="AK19" s="16">
        <f t="shared" si="13"/>
        <v>0</v>
      </c>
      <c r="AL19" s="16">
        <f t="shared" si="14"/>
        <v>0</v>
      </c>
      <c r="AN19" s="31">
        <v>0</v>
      </c>
      <c r="AO19" s="31">
        <f>G19*0.839925650557621</f>
        <v>0</v>
      </c>
      <c r="AP19" s="31">
        <f>G19*(1-0.839925650557621)</f>
        <v>0</v>
      </c>
      <c r="AQ19" s="27" t="s">
        <v>7</v>
      </c>
      <c r="AV19" s="31">
        <f t="shared" si="15"/>
        <v>0</v>
      </c>
      <c r="AW19" s="31">
        <f t="shared" si="16"/>
        <v>0</v>
      </c>
      <c r="AX19" s="31">
        <f t="shared" si="17"/>
        <v>0</v>
      </c>
      <c r="AY19" s="32" t="s">
        <v>126</v>
      </c>
      <c r="AZ19" s="32" t="s">
        <v>132</v>
      </c>
      <c r="BA19" s="24" t="s">
        <v>134</v>
      </c>
      <c r="BC19" s="31">
        <f t="shared" si="18"/>
        <v>0</v>
      </c>
      <c r="BD19" s="31">
        <f t="shared" si="19"/>
        <v>0</v>
      </c>
      <c r="BE19" s="31">
        <v>0</v>
      </c>
      <c r="BF19" s="31">
        <f t="shared" si="20"/>
        <v>264.96</v>
      </c>
      <c r="BH19" s="16">
        <f t="shared" si="21"/>
        <v>0</v>
      </c>
      <c r="BI19" s="16">
        <f t="shared" si="22"/>
        <v>0</v>
      </c>
      <c r="BJ19" s="16">
        <f t="shared" si="23"/>
        <v>0</v>
      </c>
    </row>
    <row r="20" spans="1:62" ht="12.75">
      <c r="A20" s="4" t="s">
        <v>13</v>
      </c>
      <c r="B20" s="4"/>
      <c r="C20" s="4" t="s">
        <v>38</v>
      </c>
      <c r="D20" s="4" t="s">
        <v>69</v>
      </c>
      <c r="E20" s="4" t="s">
        <v>94</v>
      </c>
      <c r="F20" s="16">
        <v>920</v>
      </c>
      <c r="G20" s="16"/>
      <c r="H20" s="16">
        <f t="shared" si="0"/>
        <v>0</v>
      </c>
      <c r="I20" s="16">
        <f t="shared" si="1"/>
        <v>0</v>
      </c>
      <c r="J20" s="16">
        <f t="shared" si="2"/>
        <v>0</v>
      </c>
      <c r="K20" s="16">
        <v>0.441</v>
      </c>
      <c r="L20" s="16">
        <f t="shared" si="3"/>
        <v>405.72</v>
      </c>
      <c r="M20" s="27" t="s">
        <v>115</v>
      </c>
      <c r="Z20" s="31">
        <f t="shared" si="4"/>
        <v>0</v>
      </c>
      <c r="AB20" s="31">
        <f t="shared" si="5"/>
        <v>0</v>
      </c>
      <c r="AC20" s="31">
        <f t="shared" si="6"/>
        <v>0</v>
      </c>
      <c r="AD20" s="31">
        <f t="shared" si="7"/>
        <v>0</v>
      </c>
      <c r="AE20" s="31">
        <f t="shared" si="8"/>
        <v>0</v>
      </c>
      <c r="AF20" s="31">
        <f t="shared" si="9"/>
        <v>0</v>
      </c>
      <c r="AG20" s="31">
        <f t="shared" si="10"/>
        <v>0</v>
      </c>
      <c r="AH20" s="31">
        <f t="shared" si="11"/>
        <v>0</v>
      </c>
      <c r="AI20" s="24"/>
      <c r="AJ20" s="16">
        <f t="shared" si="12"/>
        <v>0</v>
      </c>
      <c r="AK20" s="16">
        <f t="shared" si="13"/>
        <v>0</v>
      </c>
      <c r="AL20" s="16">
        <f t="shared" si="14"/>
        <v>0</v>
      </c>
      <c r="AN20" s="31">
        <v>0</v>
      </c>
      <c r="AO20" s="31">
        <f>G20*0.864166666666667</f>
        <v>0</v>
      </c>
      <c r="AP20" s="31">
        <f>G20*(1-0.864166666666667)</f>
        <v>0</v>
      </c>
      <c r="AQ20" s="27" t="s">
        <v>7</v>
      </c>
      <c r="AV20" s="31">
        <f t="shared" si="15"/>
        <v>0</v>
      </c>
      <c r="AW20" s="31">
        <f t="shared" si="16"/>
        <v>0</v>
      </c>
      <c r="AX20" s="31">
        <f t="shared" si="17"/>
        <v>0</v>
      </c>
      <c r="AY20" s="32" t="s">
        <v>126</v>
      </c>
      <c r="AZ20" s="32" t="s">
        <v>132</v>
      </c>
      <c r="BA20" s="24" t="s">
        <v>134</v>
      </c>
      <c r="BC20" s="31">
        <f t="shared" si="18"/>
        <v>0</v>
      </c>
      <c r="BD20" s="31">
        <f t="shared" si="19"/>
        <v>0</v>
      </c>
      <c r="BE20" s="31">
        <v>0</v>
      </c>
      <c r="BF20" s="31">
        <f t="shared" si="20"/>
        <v>405.72</v>
      </c>
      <c r="BH20" s="16">
        <f t="shared" si="21"/>
        <v>0</v>
      </c>
      <c r="BI20" s="16">
        <f t="shared" si="22"/>
        <v>0</v>
      </c>
      <c r="BJ20" s="16">
        <f t="shared" si="23"/>
        <v>0</v>
      </c>
    </row>
    <row r="21" spans="1:62" ht="12.75">
      <c r="A21" s="4" t="s">
        <v>14</v>
      </c>
      <c r="B21" s="4"/>
      <c r="C21" s="4" t="s">
        <v>39</v>
      </c>
      <c r="D21" s="4" t="s">
        <v>70</v>
      </c>
      <c r="E21" s="4" t="s">
        <v>94</v>
      </c>
      <c r="F21" s="16">
        <v>920</v>
      </c>
      <c r="G21" s="16"/>
      <c r="H21" s="16">
        <f t="shared" si="0"/>
        <v>0</v>
      </c>
      <c r="I21" s="16">
        <f t="shared" si="1"/>
        <v>0</v>
      </c>
      <c r="J21" s="16">
        <f t="shared" si="2"/>
        <v>0</v>
      </c>
      <c r="K21" s="16">
        <v>0.25</v>
      </c>
      <c r="L21" s="16">
        <f t="shared" si="3"/>
        <v>230</v>
      </c>
      <c r="M21" s="27" t="s">
        <v>115</v>
      </c>
      <c r="Z21" s="31">
        <f t="shared" si="4"/>
        <v>0</v>
      </c>
      <c r="AB21" s="31">
        <f t="shared" si="5"/>
        <v>0</v>
      </c>
      <c r="AC21" s="31">
        <f t="shared" si="6"/>
        <v>0</v>
      </c>
      <c r="AD21" s="31">
        <f t="shared" si="7"/>
        <v>0</v>
      </c>
      <c r="AE21" s="31">
        <f t="shared" si="8"/>
        <v>0</v>
      </c>
      <c r="AF21" s="31">
        <f t="shared" si="9"/>
        <v>0</v>
      </c>
      <c r="AG21" s="31">
        <f t="shared" si="10"/>
        <v>0</v>
      </c>
      <c r="AH21" s="31">
        <f t="shared" si="11"/>
        <v>0</v>
      </c>
      <c r="AI21" s="24"/>
      <c r="AJ21" s="16">
        <f t="shared" si="12"/>
        <v>0</v>
      </c>
      <c r="AK21" s="16">
        <f t="shared" si="13"/>
        <v>0</v>
      </c>
      <c r="AL21" s="16">
        <f t="shared" si="14"/>
        <v>0</v>
      </c>
      <c r="AN21" s="31">
        <v>0</v>
      </c>
      <c r="AO21" s="31">
        <f>G21*0.421055555555556</f>
        <v>0</v>
      </c>
      <c r="AP21" s="31">
        <f>G21*(1-0.421055555555556)</f>
        <v>0</v>
      </c>
      <c r="AQ21" s="27" t="s">
        <v>7</v>
      </c>
      <c r="AV21" s="31">
        <f t="shared" si="15"/>
        <v>0</v>
      </c>
      <c r="AW21" s="31">
        <f t="shared" si="16"/>
        <v>0</v>
      </c>
      <c r="AX21" s="31">
        <f t="shared" si="17"/>
        <v>0</v>
      </c>
      <c r="AY21" s="32" t="s">
        <v>126</v>
      </c>
      <c r="AZ21" s="32" t="s">
        <v>132</v>
      </c>
      <c r="BA21" s="24" t="s">
        <v>134</v>
      </c>
      <c r="BC21" s="31">
        <f t="shared" si="18"/>
        <v>0</v>
      </c>
      <c r="BD21" s="31">
        <f t="shared" si="19"/>
        <v>0</v>
      </c>
      <c r="BE21" s="31">
        <v>0</v>
      </c>
      <c r="BF21" s="31">
        <f t="shared" si="20"/>
        <v>230</v>
      </c>
      <c r="BH21" s="16">
        <f t="shared" si="21"/>
        <v>0</v>
      </c>
      <c r="BI21" s="16">
        <f t="shared" si="22"/>
        <v>0</v>
      </c>
      <c r="BJ21" s="16">
        <f t="shared" si="23"/>
        <v>0</v>
      </c>
    </row>
    <row r="22" spans="1:47" ht="12.75">
      <c r="A22" s="5"/>
      <c r="B22" s="12"/>
      <c r="C22" s="12" t="s">
        <v>40</v>
      </c>
      <c r="D22" s="12" t="s">
        <v>71</v>
      </c>
      <c r="E22" s="5" t="s">
        <v>6</v>
      </c>
      <c r="F22" s="5" t="s">
        <v>6</v>
      </c>
      <c r="G22" s="5"/>
      <c r="H22" s="34">
        <f>SUM(H23:H23)</f>
        <v>0</v>
      </c>
      <c r="I22" s="34">
        <f>SUM(I23:I23)</f>
        <v>0</v>
      </c>
      <c r="J22" s="34">
        <f>SUM(J23:J23)</f>
        <v>0</v>
      </c>
      <c r="K22" s="24"/>
      <c r="L22" s="34">
        <f>SUM(L23:L23)</f>
        <v>26.44138</v>
      </c>
      <c r="M22" s="24"/>
      <c r="AI22" s="24"/>
      <c r="AS22" s="34">
        <f>SUM(AJ23:AJ23)</f>
        <v>0</v>
      </c>
      <c r="AT22" s="34">
        <f>SUM(AK23:AK23)</f>
        <v>0</v>
      </c>
      <c r="AU22" s="34">
        <f>SUM(AL23:AL23)</f>
        <v>0</v>
      </c>
    </row>
    <row r="23" spans="1:62" ht="12.75">
      <c r="A23" s="4" t="s">
        <v>15</v>
      </c>
      <c r="B23" s="4"/>
      <c r="C23" s="4" t="s">
        <v>41</v>
      </c>
      <c r="D23" s="4" t="s">
        <v>72</v>
      </c>
      <c r="E23" s="4" t="s">
        <v>95</v>
      </c>
      <c r="F23" s="16">
        <v>98</v>
      </c>
      <c r="G23" s="16"/>
      <c r="H23" s="16">
        <f>F23*AO23</f>
        <v>0</v>
      </c>
      <c r="I23" s="16">
        <f>F23*AP23</f>
        <v>0</v>
      </c>
      <c r="J23" s="16">
        <f>F23*G23</f>
        <v>0</v>
      </c>
      <c r="K23" s="16">
        <v>0.26981</v>
      </c>
      <c r="L23" s="16">
        <f>F23*K23</f>
        <v>26.44138</v>
      </c>
      <c r="M23" s="27" t="s">
        <v>115</v>
      </c>
      <c r="Z23" s="31">
        <f>IF(AQ23="5",BJ23,0)</f>
        <v>0</v>
      </c>
      <c r="AB23" s="31">
        <f>IF(AQ23="1",BH23,0)</f>
        <v>0</v>
      </c>
      <c r="AC23" s="31">
        <f>IF(AQ23="1",BI23,0)</f>
        <v>0</v>
      </c>
      <c r="AD23" s="31">
        <f>IF(AQ23="7",BH23,0)</f>
        <v>0</v>
      </c>
      <c r="AE23" s="31">
        <f>IF(AQ23="7",BI23,0)</f>
        <v>0</v>
      </c>
      <c r="AF23" s="31">
        <f>IF(AQ23="2",BH23,0)</f>
        <v>0</v>
      </c>
      <c r="AG23" s="31">
        <f>IF(AQ23="2",BI23,0)</f>
        <v>0</v>
      </c>
      <c r="AH23" s="31">
        <f>IF(AQ23="0",BJ23,0)</f>
        <v>0</v>
      </c>
      <c r="AI23" s="24"/>
      <c r="AJ23" s="16">
        <f>IF(AN23=0,J23,0)</f>
        <v>0</v>
      </c>
      <c r="AK23" s="16">
        <f>IF(AN23=15,J23,0)</f>
        <v>0</v>
      </c>
      <c r="AL23" s="16">
        <f>IF(AN23=21,J23,0)</f>
        <v>0</v>
      </c>
      <c r="AN23" s="31">
        <v>0</v>
      </c>
      <c r="AO23" s="31">
        <f>G23*0.72293122886133</f>
        <v>0</v>
      </c>
      <c r="AP23" s="31">
        <f>G23*(1-0.72293122886133)</f>
        <v>0</v>
      </c>
      <c r="AQ23" s="27" t="s">
        <v>7</v>
      </c>
      <c r="AV23" s="31">
        <f>AW23+AX23</f>
        <v>0</v>
      </c>
      <c r="AW23" s="31">
        <f>F23*AO23</f>
        <v>0</v>
      </c>
      <c r="AX23" s="31">
        <f>F23*AP23</f>
        <v>0</v>
      </c>
      <c r="AY23" s="32" t="s">
        <v>127</v>
      </c>
      <c r="AZ23" s="32" t="s">
        <v>133</v>
      </c>
      <c r="BA23" s="24" t="s">
        <v>134</v>
      </c>
      <c r="BC23" s="31">
        <f>AW23+AX23</f>
        <v>0</v>
      </c>
      <c r="BD23" s="31">
        <f>G23/(100-BE23)*100</f>
        <v>0</v>
      </c>
      <c r="BE23" s="31">
        <v>0</v>
      </c>
      <c r="BF23" s="31">
        <f>L23</f>
        <v>26.44138</v>
      </c>
      <c r="BH23" s="16">
        <f>F23*AO23</f>
        <v>0</v>
      </c>
      <c r="BI23" s="16">
        <f>F23*AP23</f>
        <v>0</v>
      </c>
      <c r="BJ23" s="16">
        <f>F23*G23</f>
        <v>0</v>
      </c>
    </row>
    <row r="24" spans="1:47" ht="12.75">
      <c r="A24" s="5"/>
      <c r="B24" s="12"/>
      <c r="C24" s="12" t="s">
        <v>42</v>
      </c>
      <c r="D24" s="12" t="s">
        <v>73</v>
      </c>
      <c r="E24" s="5" t="s">
        <v>6</v>
      </c>
      <c r="F24" s="5" t="s">
        <v>6</v>
      </c>
      <c r="G24" s="5"/>
      <c r="H24" s="34">
        <f>SUM(H25:H26)</f>
        <v>0</v>
      </c>
      <c r="I24" s="34">
        <f>SUM(I25:I26)</f>
        <v>0</v>
      </c>
      <c r="J24" s="34">
        <f>SUM(J25:J26)</f>
        <v>0</v>
      </c>
      <c r="K24" s="24"/>
      <c r="L24" s="34">
        <f>SUM(L25:L26)</f>
        <v>0</v>
      </c>
      <c r="M24" s="24"/>
      <c r="AI24" s="24"/>
      <c r="AS24" s="34">
        <f>SUM(AJ25:AJ26)</f>
        <v>0</v>
      </c>
      <c r="AT24" s="34">
        <f>SUM(AK25:AK26)</f>
        <v>0</v>
      </c>
      <c r="AU24" s="34">
        <f>SUM(AL25:AL26)</f>
        <v>0</v>
      </c>
    </row>
    <row r="25" spans="1:62" ht="12.75">
      <c r="A25" s="4" t="s">
        <v>16</v>
      </c>
      <c r="B25" s="4"/>
      <c r="C25" s="4" t="s">
        <v>43</v>
      </c>
      <c r="D25" s="4" t="s">
        <v>74</v>
      </c>
      <c r="E25" s="4" t="s">
        <v>96</v>
      </c>
      <c r="F25" s="16">
        <v>680</v>
      </c>
      <c r="G25" s="16"/>
      <c r="H25" s="16">
        <f>F25*AO25</f>
        <v>0</v>
      </c>
      <c r="I25" s="16">
        <f>F25*AP25</f>
        <v>0</v>
      </c>
      <c r="J25" s="16">
        <f>F25*G25</f>
        <v>0</v>
      </c>
      <c r="K25" s="16">
        <v>0</v>
      </c>
      <c r="L25" s="16">
        <f>F25*K25</f>
        <v>0</v>
      </c>
      <c r="M25" s="27" t="s">
        <v>115</v>
      </c>
      <c r="Z25" s="31">
        <f>IF(AQ25="5",BJ25,0)</f>
        <v>0</v>
      </c>
      <c r="AB25" s="31">
        <f>IF(AQ25="1",BH25,0)</f>
        <v>0</v>
      </c>
      <c r="AC25" s="31">
        <f>IF(AQ25="1",BI25,0)</f>
        <v>0</v>
      </c>
      <c r="AD25" s="31">
        <f>IF(AQ25="7",BH25,0)</f>
        <v>0</v>
      </c>
      <c r="AE25" s="31">
        <f>IF(AQ25="7",BI25,0)</f>
        <v>0</v>
      </c>
      <c r="AF25" s="31">
        <f>IF(AQ25="2",BH25,0)</f>
        <v>0</v>
      </c>
      <c r="AG25" s="31">
        <f>IF(AQ25="2",BI25,0)</f>
        <v>0</v>
      </c>
      <c r="AH25" s="31">
        <f>IF(AQ25="0",BJ25,0)</f>
        <v>0</v>
      </c>
      <c r="AI25" s="24"/>
      <c r="AJ25" s="16">
        <f>IF(AN25=0,J25,0)</f>
        <v>0</v>
      </c>
      <c r="AK25" s="16">
        <f>IF(AN25=15,J25,0)</f>
        <v>0</v>
      </c>
      <c r="AL25" s="16">
        <f>IF(AN25=21,J25,0)</f>
        <v>0</v>
      </c>
      <c r="AN25" s="31">
        <v>0</v>
      </c>
      <c r="AO25" s="31">
        <f>G25*0</f>
        <v>0</v>
      </c>
      <c r="AP25" s="31">
        <f>G25*(1-0)</f>
        <v>0</v>
      </c>
      <c r="AQ25" s="27" t="s">
        <v>11</v>
      </c>
      <c r="AV25" s="31">
        <f>AW25+AX25</f>
        <v>0</v>
      </c>
      <c r="AW25" s="31">
        <f>F25*AO25</f>
        <v>0</v>
      </c>
      <c r="AX25" s="31">
        <f>F25*AP25</f>
        <v>0</v>
      </c>
      <c r="AY25" s="32" t="s">
        <v>128</v>
      </c>
      <c r="AZ25" s="32" t="s">
        <v>133</v>
      </c>
      <c r="BA25" s="24" t="s">
        <v>134</v>
      </c>
      <c r="BC25" s="31">
        <f>AW25+AX25</f>
        <v>0</v>
      </c>
      <c r="BD25" s="31">
        <f>G25/(100-BE25)*100</f>
        <v>0</v>
      </c>
      <c r="BE25" s="31">
        <v>0</v>
      </c>
      <c r="BF25" s="31">
        <f>L25</f>
        <v>0</v>
      </c>
      <c r="BH25" s="16">
        <f>F25*AO25</f>
        <v>0</v>
      </c>
      <c r="BI25" s="16">
        <f>F25*AP25</f>
        <v>0</v>
      </c>
      <c r="BJ25" s="16">
        <f>F25*G25</f>
        <v>0</v>
      </c>
    </row>
    <row r="26" spans="1:62" ht="12.75">
      <c r="A26" s="4" t="s">
        <v>17</v>
      </c>
      <c r="B26" s="4"/>
      <c r="C26" s="4" t="s">
        <v>44</v>
      </c>
      <c r="D26" s="4" t="s">
        <v>75</v>
      </c>
      <c r="E26" s="4" t="s">
        <v>96</v>
      </c>
      <c r="F26" s="16">
        <v>582</v>
      </c>
      <c r="G26" s="16"/>
      <c r="H26" s="16">
        <f>F26*AO26</f>
        <v>0</v>
      </c>
      <c r="I26" s="16">
        <f>F26*AP26</f>
        <v>0</v>
      </c>
      <c r="J26" s="16">
        <f>F26*G26</f>
        <v>0</v>
      </c>
      <c r="K26" s="16">
        <v>0</v>
      </c>
      <c r="L26" s="16">
        <f>F26*K26</f>
        <v>0</v>
      </c>
      <c r="M26" s="27" t="s">
        <v>115</v>
      </c>
      <c r="Z26" s="31">
        <f>IF(AQ26="5",BJ26,0)</f>
        <v>0</v>
      </c>
      <c r="AB26" s="31">
        <f>IF(AQ26="1",BH26,0)</f>
        <v>0</v>
      </c>
      <c r="AC26" s="31">
        <f>IF(AQ26="1",BI26,0)</f>
        <v>0</v>
      </c>
      <c r="AD26" s="31">
        <f>IF(AQ26="7",BH26,0)</f>
        <v>0</v>
      </c>
      <c r="AE26" s="31">
        <f>IF(AQ26="7",BI26,0)</f>
        <v>0</v>
      </c>
      <c r="AF26" s="31">
        <f>IF(AQ26="2",BH26,0)</f>
        <v>0</v>
      </c>
      <c r="AG26" s="31">
        <f>IF(AQ26="2",BI26,0)</f>
        <v>0</v>
      </c>
      <c r="AH26" s="31">
        <f>IF(AQ26="0",BJ26,0)</f>
        <v>0</v>
      </c>
      <c r="AI26" s="24"/>
      <c r="AJ26" s="16">
        <f>IF(AN26=0,J26,0)</f>
        <v>0</v>
      </c>
      <c r="AK26" s="16">
        <f>IF(AN26=15,J26,0)</f>
        <v>0</v>
      </c>
      <c r="AL26" s="16">
        <f>IF(AN26=21,J26,0)</f>
        <v>0</v>
      </c>
      <c r="AN26" s="31">
        <v>0</v>
      </c>
      <c r="AO26" s="31">
        <f>G26*0</f>
        <v>0</v>
      </c>
      <c r="AP26" s="31">
        <f>G26*(1-0)</f>
        <v>0</v>
      </c>
      <c r="AQ26" s="27" t="s">
        <v>11</v>
      </c>
      <c r="AV26" s="31">
        <f>AW26+AX26</f>
        <v>0</v>
      </c>
      <c r="AW26" s="31">
        <f>F26*AO26</f>
        <v>0</v>
      </c>
      <c r="AX26" s="31">
        <f>F26*AP26</f>
        <v>0</v>
      </c>
      <c r="AY26" s="32" t="s">
        <v>128</v>
      </c>
      <c r="AZ26" s="32" t="s">
        <v>133</v>
      </c>
      <c r="BA26" s="24" t="s">
        <v>134</v>
      </c>
      <c r="BC26" s="31">
        <f>AW26+AX26</f>
        <v>0</v>
      </c>
      <c r="BD26" s="31">
        <f>G26/(100-BE26)*100</f>
        <v>0</v>
      </c>
      <c r="BE26" s="31">
        <v>0</v>
      </c>
      <c r="BF26" s="31">
        <f>L26</f>
        <v>0</v>
      </c>
      <c r="BH26" s="16">
        <f>F26*AO26</f>
        <v>0</v>
      </c>
      <c r="BI26" s="16">
        <f>F26*AP26</f>
        <v>0</v>
      </c>
      <c r="BJ26" s="16">
        <f>F26*G26</f>
        <v>0</v>
      </c>
    </row>
    <row r="27" spans="1:47" ht="12.75">
      <c r="A27" s="5"/>
      <c r="B27" s="12"/>
      <c r="C27" s="12" t="s">
        <v>45</v>
      </c>
      <c r="D27" s="12" t="s">
        <v>76</v>
      </c>
      <c r="E27" s="5" t="s">
        <v>6</v>
      </c>
      <c r="F27" s="5" t="s">
        <v>6</v>
      </c>
      <c r="G27" s="5"/>
      <c r="H27" s="34">
        <f>SUM(H28:H33)</f>
        <v>0</v>
      </c>
      <c r="I27" s="34">
        <f>SUM(I28:I33)</f>
        <v>0</v>
      </c>
      <c r="J27" s="34">
        <f>SUM(J28:J33)</f>
        <v>0</v>
      </c>
      <c r="K27" s="24"/>
      <c r="L27" s="34">
        <f>SUM(L28:L33)</f>
        <v>0.10206000000000001</v>
      </c>
      <c r="M27" s="24"/>
      <c r="AI27" s="24"/>
      <c r="AS27" s="34">
        <f>SUM(AJ28:AJ33)</f>
        <v>0</v>
      </c>
      <c r="AT27" s="34">
        <f>SUM(AK28:AK33)</f>
        <v>0</v>
      </c>
      <c r="AU27" s="34">
        <f>SUM(AL28:AL33)</f>
        <v>0</v>
      </c>
    </row>
    <row r="28" spans="1:62" ht="12.75">
      <c r="A28" s="4" t="s">
        <v>18</v>
      </c>
      <c r="B28" s="4"/>
      <c r="C28" s="4" t="s">
        <v>46</v>
      </c>
      <c r="D28" s="4" t="s">
        <v>77</v>
      </c>
      <c r="E28" s="4" t="s">
        <v>95</v>
      </c>
      <c r="F28" s="16">
        <v>28</v>
      </c>
      <c r="G28" s="16"/>
      <c r="H28" s="16">
        <f aca="true" t="shared" si="24" ref="H28:H33">F28*AO28</f>
        <v>0</v>
      </c>
      <c r="I28" s="16">
        <f aca="true" t="shared" si="25" ref="I28:I33">F28*AP28</f>
        <v>0</v>
      </c>
      <c r="J28" s="16">
        <f aca="true" t="shared" si="26" ref="J28:J33">F28*G28</f>
        <v>0</v>
      </c>
      <c r="K28" s="16">
        <v>0.00017</v>
      </c>
      <c r="L28" s="16">
        <f aca="true" t="shared" si="27" ref="L28:L33">F28*K28</f>
        <v>0.00476</v>
      </c>
      <c r="M28" s="27" t="s">
        <v>115</v>
      </c>
      <c r="Z28" s="31">
        <f aca="true" t="shared" si="28" ref="Z28:Z33">IF(AQ28="5",BJ28,0)</f>
        <v>0</v>
      </c>
      <c r="AB28" s="31">
        <f aca="true" t="shared" si="29" ref="AB28:AB33">IF(AQ28="1",BH28,0)</f>
        <v>0</v>
      </c>
      <c r="AC28" s="31">
        <f aca="true" t="shared" si="30" ref="AC28:AC33">IF(AQ28="1",BI28,0)</f>
        <v>0</v>
      </c>
      <c r="AD28" s="31">
        <f aca="true" t="shared" si="31" ref="AD28:AD33">IF(AQ28="7",BH28,0)</f>
        <v>0</v>
      </c>
      <c r="AE28" s="31">
        <f aca="true" t="shared" si="32" ref="AE28:AE33">IF(AQ28="7",BI28,0)</f>
        <v>0</v>
      </c>
      <c r="AF28" s="31">
        <f aca="true" t="shared" si="33" ref="AF28:AF33">IF(AQ28="2",BH28,0)</f>
        <v>0</v>
      </c>
      <c r="AG28" s="31">
        <f aca="true" t="shared" si="34" ref="AG28:AG33">IF(AQ28="2",BI28,0)</f>
        <v>0</v>
      </c>
      <c r="AH28" s="31">
        <f aca="true" t="shared" si="35" ref="AH28:AH33">IF(AQ28="0",BJ28,0)</f>
        <v>0</v>
      </c>
      <c r="AI28" s="24"/>
      <c r="AJ28" s="16">
        <f aca="true" t="shared" si="36" ref="AJ28:AJ33">IF(AN28=0,J28,0)</f>
        <v>0</v>
      </c>
      <c r="AK28" s="16">
        <f aca="true" t="shared" si="37" ref="AK28:AK33">IF(AN28=15,J28,0)</f>
        <v>0</v>
      </c>
      <c r="AL28" s="16">
        <f aca="true" t="shared" si="38" ref="AL28:AL33">IF(AN28=21,J28,0)</f>
        <v>0</v>
      </c>
      <c r="AN28" s="31">
        <v>0</v>
      </c>
      <c r="AO28" s="31">
        <f>G28*0.37</f>
        <v>0</v>
      </c>
      <c r="AP28" s="31">
        <f>G28*(1-0.37)</f>
        <v>0</v>
      </c>
      <c r="AQ28" s="27" t="s">
        <v>8</v>
      </c>
      <c r="AV28" s="31">
        <f aca="true" t="shared" si="39" ref="AV28:AV33">AW28+AX28</f>
        <v>0</v>
      </c>
      <c r="AW28" s="31">
        <f aca="true" t="shared" si="40" ref="AW28:AW33">F28*AO28</f>
        <v>0</v>
      </c>
      <c r="AX28" s="31">
        <f aca="true" t="shared" si="41" ref="AX28:AX33">F28*AP28</f>
        <v>0</v>
      </c>
      <c r="AY28" s="32" t="s">
        <v>129</v>
      </c>
      <c r="AZ28" s="32" t="s">
        <v>133</v>
      </c>
      <c r="BA28" s="24" t="s">
        <v>134</v>
      </c>
      <c r="BC28" s="31">
        <f aca="true" t="shared" si="42" ref="BC28:BC33">AW28+AX28</f>
        <v>0</v>
      </c>
      <c r="BD28" s="31">
        <f aca="true" t="shared" si="43" ref="BD28:BD33">G28/(100-BE28)*100</f>
        <v>0</v>
      </c>
      <c r="BE28" s="31">
        <v>0</v>
      </c>
      <c r="BF28" s="31">
        <f aca="true" t="shared" si="44" ref="BF28:BF33">L28</f>
        <v>0.00476</v>
      </c>
      <c r="BH28" s="16">
        <f aca="true" t="shared" si="45" ref="BH28:BH33">F28*AO28</f>
        <v>0</v>
      </c>
      <c r="BI28" s="16">
        <f aca="true" t="shared" si="46" ref="BI28:BI33">F28*AP28</f>
        <v>0</v>
      </c>
      <c r="BJ28" s="16">
        <f aca="true" t="shared" si="47" ref="BJ28:BJ33">F28*G28</f>
        <v>0</v>
      </c>
    </row>
    <row r="29" spans="1:62" ht="12.75">
      <c r="A29" s="4" t="s">
        <v>19</v>
      </c>
      <c r="B29" s="4"/>
      <c r="C29" s="4" t="s">
        <v>47</v>
      </c>
      <c r="D29" s="4" t="s">
        <v>78</v>
      </c>
      <c r="E29" s="4" t="s">
        <v>95</v>
      </c>
      <c r="F29" s="16">
        <v>110</v>
      </c>
      <c r="G29" s="16"/>
      <c r="H29" s="16">
        <f t="shared" si="24"/>
        <v>0</v>
      </c>
      <c r="I29" s="16">
        <f t="shared" si="25"/>
        <v>0</v>
      </c>
      <c r="J29" s="16">
        <f t="shared" si="26"/>
        <v>0</v>
      </c>
      <c r="K29" s="16">
        <v>0.00021</v>
      </c>
      <c r="L29" s="16">
        <f t="shared" si="27"/>
        <v>0.023100000000000002</v>
      </c>
      <c r="M29" s="27" t="s">
        <v>115</v>
      </c>
      <c r="Z29" s="31">
        <f t="shared" si="28"/>
        <v>0</v>
      </c>
      <c r="AB29" s="31">
        <f t="shared" si="29"/>
        <v>0</v>
      </c>
      <c r="AC29" s="31">
        <f t="shared" si="30"/>
        <v>0</v>
      </c>
      <c r="AD29" s="31">
        <f t="shared" si="31"/>
        <v>0</v>
      </c>
      <c r="AE29" s="31">
        <f t="shared" si="32"/>
        <v>0</v>
      </c>
      <c r="AF29" s="31">
        <f t="shared" si="33"/>
        <v>0</v>
      </c>
      <c r="AG29" s="31">
        <f t="shared" si="34"/>
        <v>0</v>
      </c>
      <c r="AH29" s="31">
        <f t="shared" si="35"/>
        <v>0</v>
      </c>
      <c r="AI29" s="24"/>
      <c r="AJ29" s="16">
        <f t="shared" si="36"/>
        <v>0</v>
      </c>
      <c r="AK29" s="16">
        <f t="shared" si="37"/>
        <v>0</v>
      </c>
      <c r="AL29" s="16">
        <f t="shared" si="38"/>
        <v>0</v>
      </c>
      <c r="AN29" s="31">
        <v>0</v>
      </c>
      <c r="AO29" s="31">
        <f>G29*0.487366167023555</f>
        <v>0</v>
      </c>
      <c r="AP29" s="31">
        <f>G29*(1-0.487366167023555)</f>
        <v>0</v>
      </c>
      <c r="AQ29" s="27" t="s">
        <v>8</v>
      </c>
      <c r="AV29" s="31">
        <f t="shared" si="39"/>
        <v>0</v>
      </c>
      <c r="AW29" s="31">
        <f t="shared" si="40"/>
        <v>0</v>
      </c>
      <c r="AX29" s="31">
        <f t="shared" si="41"/>
        <v>0</v>
      </c>
      <c r="AY29" s="32" t="s">
        <v>129</v>
      </c>
      <c r="AZ29" s="32" t="s">
        <v>133</v>
      </c>
      <c r="BA29" s="24" t="s">
        <v>134</v>
      </c>
      <c r="BC29" s="31">
        <f t="shared" si="42"/>
        <v>0</v>
      </c>
      <c r="BD29" s="31">
        <f t="shared" si="43"/>
        <v>0</v>
      </c>
      <c r="BE29" s="31">
        <v>0</v>
      </c>
      <c r="BF29" s="31">
        <f t="shared" si="44"/>
        <v>0.023100000000000002</v>
      </c>
      <c r="BH29" s="16">
        <f t="shared" si="45"/>
        <v>0</v>
      </c>
      <c r="BI29" s="16">
        <f t="shared" si="46"/>
        <v>0</v>
      </c>
      <c r="BJ29" s="16">
        <f t="shared" si="47"/>
        <v>0</v>
      </c>
    </row>
    <row r="30" spans="1:62" ht="12.75">
      <c r="A30" s="4" t="s">
        <v>20</v>
      </c>
      <c r="B30" s="4"/>
      <c r="C30" s="4" t="s">
        <v>48</v>
      </c>
      <c r="D30" s="4" t="s">
        <v>79</v>
      </c>
      <c r="E30" s="4" t="s">
        <v>97</v>
      </c>
      <c r="F30" s="16">
        <v>2</v>
      </c>
      <c r="G30" s="16"/>
      <c r="H30" s="16">
        <f t="shared" si="24"/>
        <v>0</v>
      </c>
      <c r="I30" s="16">
        <f t="shared" si="25"/>
        <v>0</v>
      </c>
      <c r="J30" s="16">
        <f t="shared" si="26"/>
        <v>0</v>
      </c>
      <c r="K30" s="16">
        <v>0</v>
      </c>
      <c r="L30" s="16">
        <f t="shared" si="27"/>
        <v>0</v>
      </c>
      <c r="M30" s="27"/>
      <c r="Z30" s="31">
        <f t="shared" si="28"/>
        <v>0</v>
      </c>
      <c r="AB30" s="31">
        <f t="shared" si="29"/>
        <v>0</v>
      </c>
      <c r="AC30" s="31">
        <f t="shared" si="30"/>
        <v>0</v>
      </c>
      <c r="AD30" s="31">
        <f t="shared" si="31"/>
        <v>0</v>
      </c>
      <c r="AE30" s="31">
        <f t="shared" si="32"/>
        <v>0</v>
      </c>
      <c r="AF30" s="31">
        <f t="shared" si="33"/>
        <v>0</v>
      </c>
      <c r="AG30" s="31">
        <f t="shared" si="34"/>
        <v>0</v>
      </c>
      <c r="AH30" s="31">
        <f t="shared" si="35"/>
        <v>0</v>
      </c>
      <c r="AI30" s="24"/>
      <c r="AJ30" s="16">
        <f t="shared" si="36"/>
        <v>0</v>
      </c>
      <c r="AK30" s="16">
        <f t="shared" si="37"/>
        <v>0</v>
      </c>
      <c r="AL30" s="16">
        <f t="shared" si="38"/>
        <v>0</v>
      </c>
      <c r="AN30" s="31">
        <v>0</v>
      </c>
      <c r="AO30" s="31">
        <f>G30*0</f>
        <v>0</v>
      </c>
      <c r="AP30" s="31">
        <f>G30*(1-0)</f>
        <v>0</v>
      </c>
      <c r="AQ30" s="27" t="s">
        <v>8</v>
      </c>
      <c r="AV30" s="31">
        <f t="shared" si="39"/>
        <v>0</v>
      </c>
      <c r="AW30" s="31">
        <f t="shared" si="40"/>
        <v>0</v>
      </c>
      <c r="AX30" s="31">
        <f t="shared" si="41"/>
        <v>0</v>
      </c>
      <c r="AY30" s="32" t="s">
        <v>129</v>
      </c>
      <c r="AZ30" s="32" t="s">
        <v>133</v>
      </c>
      <c r="BA30" s="24" t="s">
        <v>134</v>
      </c>
      <c r="BC30" s="31">
        <f t="shared" si="42"/>
        <v>0</v>
      </c>
      <c r="BD30" s="31">
        <f t="shared" si="43"/>
        <v>0</v>
      </c>
      <c r="BE30" s="31">
        <v>0</v>
      </c>
      <c r="BF30" s="31">
        <f t="shared" si="44"/>
        <v>0</v>
      </c>
      <c r="BH30" s="16">
        <f t="shared" si="45"/>
        <v>0</v>
      </c>
      <c r="BI30" s="16">
        <f t="shared" si="46"/>
        <v>0</v>
      </c>
      <c r="BJ30" s="16">
        <f t="shared" si="47"/>
        <v>0</v>
      </c>
    </row>
    <row r="31" spans="1:62" ht="12.75">
      <c r="A31" s="4" t="s">
        <v>21</v>
      </c>
      <c r="B31" s="4"/>
      <c r="C31" s="4" t="s">
        <v>49</v>
      </c>
      <c r="D31" s="4" t="s">
        <v>80</v>
      </c>
      <c r="E31" s="4" t="s">
        <v>97</v>
      </c>
      <c r="F31" s="16">
        <v>3</v>
      </c>
      <c r="G31" s="16"/>
      <c r="H31" s="16">
        <f t="shared" si="24"/>
        <v>0</v>
      </c>
      <c r="I31" s="16">
        <f t="shared" si="25"/>
        <v>0</v>
      </c>
      <c r="J31" s="16">
        <f t="shared" si="26"/>
        <v>0</v>
      </c>
      <c r="K31" s="16">
        <v>0</v>
      </c>
      <c r="L31" s="16">
        <f t="shared" si="27"/>
        <v>0</v>
      </c>
      <c r="M31" s="27"/>
      <c r="Z31" s="31">
        <f t="shared" si="28"/>
        <v>0</v>
      </c>
      <c r="AB31" s="31">
        <f t="shared" si="29"/>
        <v>0</v>
      </c>
      <c r="AC31" s="31">
        <f t="shared" si="30"/>
        <v>0</v>
      </c>
      <c r="AD31" s="31">
        <f t="shared" si="31"/>
        <v>0</v>
      </c>
      <c r="AE31" s="31">
        <f t="shared" si="32"/>
        <v>0</v>
      </c>
      <c r="AF31" s="31">
        <f t="shared" si="33"/>
        <v>0</v>
      </c>
      <c r="AG31" s="31">
        <f t="shared" si="34"/>
        <v>0</v>
      </c>
      <c r="AH31" s="31">
        <f t="shared" si="35"/>
        <v>0</v>
      </c>
      <c r="AI31" s="24"/>
      <c r="AJ31" s="16">
        <f t="shared" si="36"/>
        <v>0</v>
      </c>
      <c r="AK31" s="16">
        <f t="shared" si="37"/>
        <v>0</v>
      </c>
      <c r="AL31" s="16">
        <f t="shared" si="38"/>
        <v>0</v>
      </c>
      <c r="AN31" s="31">
        <v>0</v>
      </c>
      <c r="AO31" s="31">
        <f>G31*0</f>
        <v>0</v>
      </c>
      <c r="AP31" s="31">
        <f>G31*(1-0)</f>
        <v>0</v>
      </c>
      <c r="AQ31" s="27" t="s">
        <v>8</v>
      </c>
      <c r="AV31" s="31">
        <f t="shared" si="39"/>
        <v>0</v>
      </c>
      <c r="AW31" s="31">
        <f t="shared" si="40"/>
        <v>0</v>
      </c>
      <c r="AX31" s="31">
        <f t="shared" si="41"/>
        <v>0</v>
      </c>
      <c r="AY31" s="32" t="s">
        <v>129</v>
      </c>
      <c r="AZ31" s="32" t="s">
        <v>133</v>
      </c>
      <c r="BA31" s="24" t="s">
        <v>134</v>
      </c>
      <c r="BC31" s="31">
        <f t="shared" si="42"/>
        <v>0</v>
      </c>
      <c r="BD31" s="31">
        <f t="shared" si="43"/>
        <v>0</v>
      </c>
      <c r="BE31" s="31">
        <v>0</v>
      </c>
      <c r="BF31" s="31">
        <f t="shared" si="44"/>
        <v>0</v>
      </c>
      <c r="BH31" s="16">
        <f t="shared" si="45"/>
        <v>0</v>
      </c>
      <c r="BI31" s="16">
        <f t="shared" si="46"/>
        <v>0</v>
      </c>
      <c r="BJ31" s="16">
        <f t="shared" si="47"/>
        <v>0</v>
      </c>
    </row>
    <row r="32" spans="1:62" ht="12.75">
      <c r="A32" s="4" t="s">
        <v>22</v>
      </c>
      <c r="B32" s="4"/>
      <c r="C32" s="4" t="s">
        <v>50</v>
      </c>
      <c r="D32" s="4" t="s">
        <v>81</v>
      </c>
      <c r="E32" s="4" t="s">
        <v>97</v>
      </c>
      <c r="F32" s="16">
        <v>3</v>
      </c>
      <c r="G32" s="16"/>
      <c r="H32" s="16">
        <f t="shared" si="24"/>
        <v>0</v>
      </c>
      <c r="I32" s="16">
        <f t="shared" si="25"/>
        <v>0</v>
      </c>
      <c r="J32" s="16">
        <f t="shared" si="26"/>
        <v>0</v>
      </c>
      <c r="K32" s="16">
        <v>0</v>
      </c>
      <c r="L32" s="16">
        <f t="shared" si="27"/>
        <v>0</v>
      </c>
      <c r="M32" s="27"/>
      <c r="Z32" s="31">
        <f t="shared" si="28"/>
        <v>0</v>
      </c>
      <c r="AB32" s="31">
        <f t="shared" si="29"/>
        <v>0</v>
      </c>
      <c r="AC32" s="31">
        <f t="shared" si="30"/>
        <v>0</v>
      </c>
      <c r="AD32" s="31">
        <f t="shared" si="31"/>
        <v>0</v>
      </c>
      <c r="AE32" s="31">
        <f t="shared" si="32"/>
        <v>0</v>
      </c>
      <c r="AF32" s="31">
        <f t="shared" si="33"/>
        <v>0</v>
      </c>
      <c r="AG32" s="31">
        <f t="shared" si="34"/>
        <v>0</v>
      </c>
      <c r="AH32" s="31">
        <f t="shared" si="35"/>
        <v>0</v>
      </c>
      <c r="AI32" s="24"/>
      <c r="AJ32" s="16">
        <f t="shared" si="36"/>
        <v>0</v>
      </c>
      <c r="AK32" s="16">
        <f t="shared" si="37"/>
        <v>0</v>
      </c>
      <c r="AL32" s="16">
        <f t="shared" si="38"/>
        <v>0</v>
      </c>
      <c r="AN32" s="31">
        <v>0</v>
      </c>
      <c r="AO32" s="31">
        <f>G32*0</f>
        <v>0</v>
      </c>
      <c r="AP32" s="31">
        <f>G32*(1-0)</f>
        <v>0</v>
      </c>
      <c r="AQ32" s="27" t="s">
        <v>8</v>
      </c>
      <c r="AV32" s="31">
        <f t="shared" si="39"/>
        <v>0</v>
      </c>
      <c r="AW32" s="31">
        <f t="shared" si="40"/>
        <v>0</v>
      </c>
      <c r="AX32" s="31">
        <f t="shared" si="41"/>
        <v>0</v>
      </c>
      <c r="AY32" s="32" t="s">
        <v>129</v>
      </c>
      <c r="AZ32" s="32" t="s">
        <v>133</v>
      </c>
      <c r="BA32" s="24" t="s">
        <v>134</v>
      </c>
      <c r="BC32" s="31">
        <f t="shared" si="42"/>
        <v>0</v>
      </c>
      <c r="BD32" s="31">
        <f t="shared" si="43"/>
        <v>0</v>
      </c>
      <c r="BE32" s="31">
        <v>0</v>
      </c>
      <c r="BF32" s="31">
        <f t="shared" si="44"/>
        <v>0</v>
      </c>
      <c r="BH32" s="16">
        <f t="shared" si="45"/>
        <v>0</v>
      </c>
      <c r="BI32" s="16">
        <f t="shared" si="46"/>
        <v>0</v>
      </c>
      <c r="BJ32" s="16">
        <f t="shared" si="47"/>
        <v>0</v>
      </c>
    </row>
    <row r="33" spans="1:62" ht="12.75">
      <c r="A33" s="4" t="s">
        <v>23</v>
      </c>
      <c r="B33" s="4"/>
      <c r="C33" s="4" t="s">
        <v>51</v>
      </c>
      <c r="D33" s="4" t="s">
        <v>82</v>
      </c>
      <c r="E33" s="4" t="s">
        <v>95</v>
      </c>
      <c r="F33" s="16">
        <v>106</v>
      </c>
      <c r="G33" s="16"/>
      <c r="H33" s="16">
        <f t="shared" si="24"/>
        <v>0</v>
      </c>
      <c r="I33" s="16">
        <f t="shared" si="25"/>
        <v>0</v>
      </c>
      <c r="J33" s="16">
        <f t="shared" si="26"/>
        <v>0</v>
      </c>
      <c r="K33" s="16">
        <v>0.0007</v>
      </c>
      <c r="L33" s="16">
        <f t="shared" si="27"/>
        <v>0.0742</v>
      </c>
      <c r="M33" s="27" t="s">
        <v>115</v>
      </c>
      <c r="Z33" s="31">
        <f t="shared" si="28"/>
        <v>0</v>
      </c>
      <c r="AB33" s="31">
        <f t="shared" si="29"/>
        <v>0</v>
      </c>
      <c r="AC33" s="31">
        <f t="shared" si="30"/>
        <v>0</v>
      </c>
      <c r="AD33" s="31">
        <f t="shared" si="31"/>
        <v>0</v>
      </c>
      <c r="AE33" s="31">
        <f t="shared" si="32"/>
        <v>0</v>
      </c>
      <c r="AF33" s="31">
        <f t="shared" si="33"/>
        <v>0</v>
      </c>
      <c r="AG33" s="31">
        <f t="shared" si="34"/>
        <v>0</v>
      </c>
      <c r="AH33" s="31">
        <f t="shared" si="35"/>
        <v>0</v>
      </c>
      <c r="AI33" s="24"/>
      <c r="AJ33" s="16">
        <f t="shared" si="36"/>
        <v>0</v>
      </c>
      <c r="AK33" s="16">
        <f t="shared" si="37"/>
        <v>0</v>
      </c>
      <c r="AL33" s="16">
        <f t="shared" si="38"/>
        <v>0</v>
      </c>
      <c r="AN33" s="31">
        <v>0</v>
      </c>
      <c r="AO33" s="31">
        <f>G33*0.638455827765405</f>
        <v>0</v>
      </c>
      <c r="AP33" s="31">
        <f>G33*(1-0.638455827765405)</f>
        <v>0</v>
      </c>
      <c r="AQ33" s="27" t="s">
        <v>8</v>
      </c>
      <c r="AV33" s="31">
        <f t="shared" si="39"/>
        <v>0</v>
      </c>
      <c r="AW33" s="31">
        <f t="shared" si="40"/>
        <v>0</v>
      </c>
      <c r="AX33" s="31">
        <f t="shared" si="41"/>
        <v>0</v>
      </c>
      <c r="AY33" s="32" t="s">
        <v>129</v>
      </c>
      <c r="AZ33" s="32" t="s">
        <v>133</v>
      </c>
      <c r="BA33" s="24" t="s">
        <v>134</v>
      </c>
      <c r="BC33" s="31">
        <f t="shared" si="42"/>
        <v>0</v>
      </c>
      <c r="BD33" s="31">
        <f t="shared" si="43"/>
        <v>0</v>
      </c>
      <c r="BE33" s="31">
        <v>0</v>
      </c>
      <c r="BF33" s="31">
        <f t="shared" si="44"/>
        <v>0.0742</v>
      </c>
      <c r="BH33" s="16">
        <f t="shared" si="45"/>
        <v>0</v>
      </c>
      <c r="BI33" s="16">
        <f t="shared" si="46"/>
        <v>0</v>
      </c>
      <c r="BJ33" s="16">
        <f t="shared" si="47"/>
        <v>0</v>
      </c>
    </row>
    <row r="34" spans="1:47" ht="12.75">
      <c r="A34" s="5"/>
      <c r="B34" s="12"/>
      <c r="C34" s="12" t="s">
        <v>52</v>
      </c>
      <c r="D34" s="12" t="s">
        <v>83</v>
      </c>
      <c r="E34" s="5" t="s">
        <v>6</v>
      </c>
      <c r="F34" s="5" t="s">
        <v>6</v>
      </c>
      <c r="G34" s="5"/>
      <c r="H34" s="34">
        <f>SUM(H35:H38)</f>
        <v>0</v>
      </c>
      <c r="I34" s="34">
        <f>SUM(I35:I38)</f>
        <v>0</v>
      </c>
      <c r="J34" s="34">
        <f>SUM(J35:J38)</f>
        <v>0</v>
      </c>
      <c r="K34" s="24"/>
      <c r="L34" s="34">
        <f>SUM(L35:L38)</f>
        <v>0</v>
      </c>
      <c r="M34" s="24"/>
      <c r="AI34" s="24"/>
      <c r="AS34" s="34">
        <f>SUM(AJ35:AJ38)</f>
        <v>0</v>
      </c>
      <c r="AT34" s="34">
        <f>SUM(AK35:AK38)</f>
        <v>0</v>
      </c>
      <c r="AU34" s="34">
        <f>SUM(AL35:AL38)</f>
        <v>0</v>
      </c>
    </row>
    <row r="35" spans="1:62" ht="12.75">
      <c r="A35" s="4" t="s">
        <v>24</v>
      </c>
      <c r="B35" s="4"/>
      <c r="C35" s="4" t="s">
        <v>53</v>
      </c>
      <c r="D35" s="4" t="s">
        <v>84</v>
      </c>
      <c r="E35" s="4" t="s">
        <v>96</v>
      </c>
      <c r="F35" s="16">
        <v>7</v>
      </c>
      <c r="G35" s="16"/>
      <c r="H35" s="16">
        <f>F35*AO35</f>
        <v>0</v>
      </c>
      <c r="I35" s="16">
        <f>F35*AP35</f>
        <v>0</v>
      </c>
      <c r="J35" s="16">
        <f>F35*G35</f>
        <v>0</v>
      </c>
      <c r="K35" s="16">
        <v>0</v>
      </c>
      <c r="L35" s="16">
        <f>F35*K35</f>
        <v>0</v>
      </c>
      <c r="M35" s="27" t="s">
        <v>115</v>
      </c>
      <c r="Z35" s="31">
        <f>IF(AQ35="5",BJ35,0)</f>
        <v>0</v>
      </c>
      <c r="AB35" s="31">
        <f>IF(AQ35="1",BH35,0)</f>
        <v>0</v>
      </c>
      <c r="AC35" s="31">
        <f>IF(AQ35="1",BI35,0)</f>
        <v>0</v>
      </c>
      <c r="AD35" s="31">
        <f>IF(AQ35="7",BH35,0)</f>
        <v>0</v>
      </c>
      <c r="AE35" s="31">
        <f>IF(AQ35="7",BI35,0)</f>
        <v>0</v>
      </c>
      <c r="AF35" s="31">
        <f>IF(AQ35="2",BH35,0)</f>
        <v>0</v>
      </c>
      <c r="AG35" s="31">
        <f>IF(AQ35="2",BI35,0)</f>
        <v>0</v>
      </c>
      <c r="AH35" s="31">
        <f>IF(AQ35="0",BJ35,0)</f>
        <v>0</v>
      </c>
      <c r="AI35" s="24"/>
      <c r="AJ35" s="16">
        <f>IF(AN35=0,J35,0)</f>
        <v>0</v>
      </c>
      <c r="AK35" s="16">
        <f>IF(AN35=15,J35,0)</f>
        <v>0</v>
      </c>
      <c r="AL35" s="16">
        <f>IF(AN35=21,J35,0)</f>
        <v>0</v>
      </c>
      <c r="AN35" s="31">
        <v>0</v>
      </c>
      <c r="AO35" s="31">
        <f>G35*0</f>
        <v>0</v>
      </c>
      <c r="AP35" s="31">
        <f>G35*(1-0)</f>
        <v>0</v>
      </c>
      <c r="AQ35" s="27" t="s">
        <v>11</v>
      </c>
      <c r="AV35" s="31">
        <f>AW35+AX35</f>
        <v>0</v>
      </c>
      <c r="AW35" s="31">
        <f>F35*AO35</f>
        <v>0</v>
      </c>
      <c r="AX35" s="31">
        <f>F35*AP35</f>
        <v>0</v>
      </c>
      <c r="AY35" s="32" t="s">
        <v>130</v>
      </c>
      <c r="AZ35" s="32" t="s">
        <v>133</v>
      </c>
      <c r="BA35" s="24" t="s">
        <v>134</v>
      </c>
      <c r="BC35" s="31">
        <f>AW35+AX35</f>
        <v>0</v>
      </c>
      <c r="BD35" s="31">
        <f>G35/(100-BE35)*100</f>
        <v>0</v>
      </c>
      <c r="BE35" s="31">
        <v>0</v>
      </c>
      <c r="BF35" s="31">
        <f>L35</f>
        <v>0</v>
      </c>
      <c r="BH35" s="16">
        <f>F35*AO35</f>
        <v>0</v>
      </c>
      <c r="BI35" s="16">
        <f>F35*AP35</f>
        <v>0</v>
      </c>
      <c r="BJ35" s="16">
        <f>F35*G35</f>
        <v>0</v>
      </c>
    </row>
    <row r="36" spans="1:62" ht="12.75">
      <c r="A36" s="4" t="s">
        <v>25</v>
      </c>
      <c r="B36" s="4"/>
      <c r="C36" s="4" t="s">
        <v>54</v>
      </c>
      <c r="D36" s="4" t="s">
        <v>85</v>
      </c>
      <c r="E36" s="4" t="s">
        <v>96</v>
      </c>
      <c r="F36" s="16">
        <v>7</v>
      </c>
      <c r="G36" s="16"/>
      <c r="H36" s="16">
        <f>F36*AO36</f>
        <v>0</v>
      </c>
      <c r="I36" s="16">
        <f>F36*AP36</f>
        <v>0</v>
      </c>
      <c r="J36" s="16">
        <f>F36*G36</f>
        <v>0</v>
      </c>
      <c r="K36" s="16">
        <v>0</v>
      </c>
      <c r="L36" s="16">
        <f>F36*K36</f>
        <v>0</v>
      </c>
      <c r="M36" s="27" t="s">
        <v>115</v>
      </c>
      <c r="Z36" s="31">
        <f>IF(AQ36="5",BJ36,0)</f>
        <v>0</v>
      </c>
      <c r="AB36" s="31">
        <f>IF(AQ36="1",BH36,0)</f>
        <v>0</v>
      </c>
      <c r="AC36" s="31">
        <f>IF(AQ36="1",BI36,0)</f>
        <v>0</v>
      </c>
      <c r="AD36" s="31">
        <f>IF(AQ36="7",BH36,0)</f>
        <v>0</v>
      </c>
      <c r="AE36" s="31">
        <f>IF(AQ36="7",BI36,0)</f>
        <v>0</v>
      </c>
      <c r="AF36" s="31">
        <f>IF(AQ36="2",BH36,0)</f>
        <v>0</v>
      </c>
      <c r="AG36" s="31">
        <f>IF(AQ36="2",BI36,0)</f>
        <v>0</v>
      </c>
      <c r="AH36" s="31">
        <f>IF(AQ36="0",BJ36,0)</f>
        <v>0</v>
      </c>
      <c r="AI36" s="24"/>
      <c r="AJ36" s="16">
        <f>IF(AN36=0,J36,0)</f>
        <v>0</v>
      </c>
      <c r="AK36" s="16">
        <f>IF(AN36=15,J36,0)</f>
        <v>0</v>
      </c>
      <c r="AL36" s="16">
        <f>IF(AN36=21,J36,0)</f>
        <v>0</v>
      </c>
      <c r="AN36" s="31">
        <v>0</v>
      </c>
      <c r="AO36" s="31">
        <f>G36*0</f>
        <v>0</v>
      </c>
      <c r="AP36" s="31">
        <f>G36*(1-0)</f>
        <v>0</v>
      </c>
      <c r="AQ36" s="27" t="s">
        <v>11</v>
      </c>
      <c r="AV36" s="31">
        <f>AW36+AX36</f>
        <v>0</v>
      </c>
      <c r="AW36" s="31">
        <f>F36*AO36</f>
        <v>0</v>
      </c>
      <c r="AX36" s="31">
        <f>F36*AP36</f>
        <v>0</v>
      </c>
      <c r="AY36" s="32" t="s">
        <v>130</v>
      </c>
      <c r="AZ36" s="32" t="s">
        <v>133</v>
      </c>
      <c r="BA36" s="24" t="s">
        <v>134</v>
      </c>
      <c r="BC36" s="31">
        <f>AW36+AX36</f>
        <v>0</v>
      </c>
      <c r="BD36" s="31">
        <f>G36/(100-BE36)*100</f>
        <v>0</v>
      </c>
      <c r="BE36" s="31">
        <v>0</v>
      </c>
      <c r="BF36" s="31">
        <f>L36</f>
        <v>0</v>
      </c>
      <c r="BH36" s="16">
        <f>F36*AO36</f>
        <v>0</v>
      </c>
      <c r="BI36" s="16">
        <f>F36*AP36</f>
        <v>0</v>
      </c>
      <c r="BJ36" s="16">
        <f>F36*G36</f>
        <v>0</v>
      </c>
    </row>
    <row r="37" spans="1:62" ht="12.75">
      <c r="A37" s="4" t="s">
        <v>26</v>
      </c>
      <c r="B37" s="4"/>
      <c r="C37" s="4" t="s">
        <v>55</v>
      </c>
      <c r="D37" s="4" t="s">
        <v>86</v>
      </c>
      <c r="E37" s="4" t="s">
        <v>96</v>
      </c>
      <c r="F37" s="16">
        <v>35</v>
      </c>
      <c r="G37" s="16"/>
      <c r="H37" s="16">
        <f>F37*AO37</f>
        <v>0</v>
      </c>
      <c r="I37" s="16">
        <f>F37*AP37</f>
        <v>0</v>
      </c>
      <c r="J37" s="16">
        <f>F37*G37</f>
        <v>0</v>
      </c>
      <c r="K37" s="16">
        <v>0</v>
      </c>
      <c r="L37" s="16">
        <f>F37*K37</f>
        <v>0</v>
      </c>
      <c r="M37" s="27" t="s">
        <v>115</v>
      </c>
      <c r="Z37" s="31">
        <f>IF(AQ37="5",BJ37,0)</f>
        <v>0</v>
      </c>
      <c r="AB37" s="31">
        <f>IF(AQ37="1",BH37,0)</f>
        <v>0</v>
      </c>
      <c r="AC37" s="31">
        <f>IF(AQ37="1",BI37,0)</f>
        <v>0</v>
      </c>
      <c r="AD37" s="31">
        <f>IF(AQ37="7",BH37,0)</f>
        <v>0</v>
      </c>
      <c r="AE37" s="31">
        <f>IF(AQ37="7",BI37,0)</f>
        <v>0</v>
      </c>
      <c r="AF37" s="31">
        <f>IF(AQ37="2",BH37,0)</f>
        <v>0</v>
      </c>
      <c r="AG37" s="31">
        <f>IF(AQ37="2",BI37,0)</f>
        <v>0</v>
      </c>
      <c r="AH37" s="31">
        <f>IF(AQ37="0",BJ37,0)</f>
        <v>0</v>
      </c>
      <c r="AI37" s="24"/>
      <c r="AJ37" s="16">
        <f>IF(AN37=0,J37,0)</f>
        <v>0</v>
      </c>
      <c r="AK37" s="16">
        <f>IF(AN37=15,J37,0)</f>
        <v>0</v>
      </c>
      <c r="AL37" s="16">
        <f>IF(AN37=21,J37,0)</f>
        <v>0</v>
      </c>
      <c r="AN37" s="31">
        <v>0</v>
      </c>
      <c r="AO37" s="31">
        <f>G37*0</f>
        <v>0</v>
      </c>
      <c r="AP37" s="31">
        <f>G37*(1-0)</f>
        <v>0</v>
      </c>
      <c r="AQ37" s="27" t="s">
        <v>11</v>
      </c>
      <c r="AV37" s="31">
        <f>AW37+AX37</f>
        <v>0</v>
      </c>
      <c r="AW37" s="31">
        <f>F37*AO37</f>
        <v>0</v>
      </c>
      <c r="AX37" s="31">
        <f>F37*AP37</f>
        <v>0</v>
      </c>
      <c r="AY37" s="32" t="s">
        <v>130</v>
      </c>
      <c r="AZ37" s="32" t="s">
        <v>133</v>
      </c>
      <c r="BA37" s="24" t="s">
        <v>134</v>
      </c>
      <c r="BC37" s="31">
        <f>AW37+AX37</f>
        <v>0</v>
      </c>
      <c r="BD37" s="31">
        <f>G37/(100-BE37)*100</f>
        <v>0</v>
      </c>
      <c r="BE37" s="31">
        <v>0</v>
      </c>
      <c r="BF37" s="31">
        <f>L37</f>
        <v>0</v>
      </c>
      <c r="BH37" s="16">
        <f>F37*AO37</f>
        <v>0</v>
      </c>
      <c r="BI37" s="16">
        <f>F37*AP37</f>
        <v>0</v>
      </c>
      <c r="BJ37" s="16">
        <f>F37*G37</f>
        <v>0</v>
      </c>
    </row>
    <row r="38" spans="1:62" ht="12.75">
      <c r="A38" s="6" t="s">
        <v>27</v>
      </c>
      <c r="B38" s="6"/>
      <c r="C38" s="6" t="s">
        <v>56</v>
      </c>
      <c r="D38" s="6" t="s">
        <v>87</v>
      </c>
      <c r="E38" s="6" t="s">
        <v>96</v>
      </c>
      <c r="F38" s="17">
        <v>7</v>
      </c>
      <c r="G38" s="17"/>
      <c r="H38" s="17">
        <f>F38*AO38</f>
        <v>0</v>
      </c>
      <c r="I38" s="17">
        <f>F38*AP38</f>
        <v>0</v>
      </c>
      <c r="J38" s="17">
        <f>F38*G38</f>
        <v>0</v>
      </c>
      <c r="K38" s="17">
        <v>0</v>
      </c>
      <c r="L38" s="17">
        <f>F38*K38</f>
        <v>0</v>
      </c>
      <c r="M38" s="28" t="s">
        <v>115</v>
      </c>
      <c r="Z38" s="31">
        <f>IF(AQ38="5",BJ38,0)</f>
        <v>0</v>
      </c>
      <c r="AB38" s="31">
        <f>IF(AQ38="1",BH38,0)</f>
        <v>0</v>
      </c>
      <c r="AC38" s="31">
        <f>IF(AQ38="1",BI38,0)</f>
        <v>0</v>
      </c>
      <c r="AD38" s="31">
        <f>IF(AQ38="7",BH38,0)</f>
        <v>0</v>
      </c>
      <c r="AE38" s="31">
        <f>IF(AQ38="7",BI38,0)</f>
        <v>0</v>
      </c>
      <c r="AF38" s="31">
        <f>IF(AQ38="2",BH38,0)</f>
        <v>0</v>
      </c>
      <c r="AG38" s="31">
        <f>IF(AQ38="2",BI38,0)</f>
        <v>0</v>
      </c>
      <c r="AH38" s="31">
        <f>IF(AQ38="0",BJ38,0)</f>
        <v>0</v>
      </c>
      <c r="AI38" s="24"/>
      <c r="AJ38" s="16">
        <f>IF(AN38=0,J38,0)</f>
        <v>0</v>
      </c>
      <c r="AK38" s="16">
        <f>IF(AN38=15,J38,0)</f>
        <v>0</v>
      </c>
      <c r="AL38" s="16">
        <f>IF(AN38=21,J38,0)</f>
        <v>0</v>
      </c>
      <c r="AN38" s="31">
        <v>0</v>
      </c>
      <c r="AO38" s="31">
        <f>G38*0</f>
        <v>0</v>
      </c>
      <c r="AP38" s="31">
        <f>G38*(1-0)</f>
        <v>0</v>
      </c>
      <c r="AQ38" s="27" t="s">
        <v>11</v>
      </c>
      <c r="AV38" s="31">
        <f>AW38+AX38</f>
        <v>0</v>
      </c>
      <c r="AW38" s="31">
        <f>F38*AO38</f>
        <v>0</v>
      </c>
      <c r="AX38" s="31">
        <f>F38*AP38</f>
        <v>0</v>
      </c>
      <c r="AY38" s="32" t="s">
        <v>130</v>
      </c>
      <c r="AZ38" s="32" t="s">
        <v>133</v>
      </c>
      <c r="BA38" s="24" t="s">
        <v>134</v>
      </c>
      <c r="BC38" s="31">
        <f>AW38+AX38</f>
        <v>0</v>
      </c>
      <c r="BD38" s="31">
        <f>G38/(100-BE38)*100</f>
        <v>0</v>
      </c>
      <c r="BE38" s="31">
        <v>0</v>
      </c>
      <c r="BF38" s="31">
        <f>L38</f>
        <v>0</v>
      </c>
      <c r="BH38" s="16">
        <f>F38*AO38</f>
        <v>0</v>
      </c>
      <c r="BI38" s="16">
        <f>F38*AP38</f>
        <v>0</v>
      </c>
      <c r="BJ38" s="16">
        <f>F38*G38</f>
        <v>0</v>
      </c>
    </row>
    <row r="39" spans="1:13" ht="12.75">
      <c r="A39" s="7"/>
      <c r="B39" s="7"/>
      <c r="C39" s="7"/>
      <c r="D39" s="7"/>
      <c r="E39" s="7"/>
      <c r="F39" s="7"/>
      <c r="G39" s="7"/>
      <c r="H39" s="90" t="s">
        <v>107</v>
      </c>
      <c r="I39" s="91"/>
      <c r="J39" s="35">
        <f>J12+J15+J22+J24+J27+J34</f>
        <v>0</v>
      </c>
      <c r="K39" s="7"/>
      <c r="L39" s="7"/>
      <c r="M39" s="7"/>
    </row>
    <row r="40" ht="11.25" customHeight="1">
      <c r="A40" s="8" t="s">
        <v>28</v>
      </c>
    </row>
    <row r="41" spans="1:13" ht="12.75">
      <c r="A41" s="82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</row>
  </sheetData>
  <sheetProtection/>
  <mergeCells count="29">
    <mergeCell ref="H10:J10"/>
    <mergeCell ref="K10:L10"/>
    <mergeCell ref="H39:I39"/>
    <mergeCell ref="A41:M41"/>
    <mergeCell ref="A8:C9"/>
    <mergeCell ref="D8:D9"/>
    <mergeCell ref="E8:F9"/>
    <mergeCell ref="G8:G9"/>
    <mergeCell ref="H8:H9"/>
    <mergeCell ref="I8:M9"/>
    <mergeCell ref="A6:C7"/>
    <mergeCell ref="D6:D7"/>
    <mergeCell ref="E6:F7"/>
    <mergeCell ref="G6:G7"/>
    <mergeCell ref="H6:H7"/>
    <mergeCell ref="I6:M7"/>
    <mergeCell ref="A4:C5"/>
    <mergeCell ref="D4:D5"/>
    <mergeCell ref="E4:F5"/>
    <mergeCell ref="G4:G5"/>
    <mergeCell ref="H4:H5"/>
    <mergeCell ref="I4:M5"/>
    <mergeCell ref="A1:M1"/>
    <mergeCell ref="A2:C3"/>
    <mergeCell ref="D2:D3"/>
    <mergeCell ref="E2:F3"/>
    <mergeCell ref="G2:G3"/>
    <mergeCell ref="H2:H3"/>
    <mergeCell ref="I2:M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" sqref="A1:L1"/>
    </sheetView>
  </sheetViews>
  <sheetFormatPr defaultColWidth="11.57421875" defaultRowHeight="12.75"/>
  <cols>
    <col min="1" max="1" width="6.8515625" style="0" customWidth="1"/>
    <col min="2" max="2" width="4.57421875" style="0" customWidth="1"/>
    <col min="3" max="3" width="13.28125" style="0" customWidth="1"/>
    <col min="4" max="4" width="34.140625" style="0" customWidth="1"/>
    <col min="5" max="5" width="4.28125" style="0" customWidth="1"/>
    <col min="6" max="6" width="10.8515625" style="0" customWidth="1"/>
    <col min="7" max="7" width="12.00390625" style="0" customWidth="1"/>
    <col min="8" max="11" width="14.28125" style="0" customWidth="1"/>
    <col min="12" max="12" width="11.7109375" style="0" customWidth="1"/>
    <col min="13" max="16" width="12.140625" style="0" hidden="1" customWidth="1"/>
  </cols>
  <sheetData>
    <row r="1" spans="1:12" ht="72.75" customHeight="1">
      <c r="A1" s="69" t="s">
        <v>138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3" ht="12.75">
      <c r="A2" s="71" t="s">
        <v>1</v>
      </c>
      <c r="B2" s="72"/>
      <c r="C2" s="72"/>
      <c r="D2" s="75" t="str">
        <f>'Stavební rozpočet'!D2</f>
        <v>Stavební úpravy odstavné plochy</v>
      </c>
      <c r="E2" s="78" t="s">
        <v>88</v>
      </c>
      <c r="F2" s="72"/>
      <c r="G2" s="78" t="str">
        <f>'Stavební rozpočet'!G2</f>
        <v> </v>
      </c>
      <c r="H2" s="72"/>
      <c r="I2" s="78" t="s">
        <v>101</v>
      </c>
      <c r="J2" s="78" t="str">
        <f>'Stavební rozpočet'!I2</f>
        <v> </v>
      </c>
      <c r="K2" s="72"/>
      <c r="L2" s="79"/>
      <c r="M2" s="29"/>
    </row>
    <row r="3" spans="1:13" ht="12.75">
      <c r="A3" s="73"/>
      <c r="B3" s="74"/>
      <c r="C3" s="74"/>
      <c r="D3" s="76"/>
      <c r="E3" s="74"/>
      <c r="F3" s="74"/>
      <c r="G3" s="74"/>
      <c r="H3" s="74"/>
      <c r="I3" s="74"/>
      <c r="J3" s="74"/>
      <c r="K3" s="74"/>
      <c r="L3" s="80"/>
      <c r="M3" s="29"/>
    </row>
    <row r="4" spans="1:13" ht="12.75">
      <c r="A4" s="81" t="s">
        <v>2</v>
      </c>
      <c r="B4" s="74"/>
      <c r="C4" s="74"/>
      <c r="D4" s="82" t="str">
        <f>'Stavební rozpočet'!D4</f>
        <v>Zemní práce + povrch z recyklovaného asfaltu</v>
      </c>
      <c r="E4" s="82" t="s">
        <v>89</v>
      </c>
      <c r="F4" s="74"/>
      <c r="G4" s="82">
        <f>'Stavební rozpočet'!G4</f>
        <v>0</v>
      </c>
      <c r="H4" s="74"/>
      <c r="I4" s="82" t="s">
        <v>102</v>
      </c>
      <c r="J4" s="82" t="str">
        <f>'Stavební rozpočet'!I4</f>
        <v> </v>
      </c>
      <c r="K4" s="74"/>
      <c r="L4" s="80"/>
      <c r="M4" s="29"/>
    </row>
    <row r="5" spans="1:13" ht="12.75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80"/>
      <c r="M5" s="29"/>
    </row>
    <row r="6" spans="1:13" ht="12.75">
      <c r="A6" s="81" t="s">
        <v>3</v>
      </c>
      <c r="B6" s="74"/>
      <c r="C6" s="74"/>
      <c r="D6" s="82" t="str">
        <f>'Stavební rozpočet'!D6</f>
        <v>Oblastní nemocnice Příbram</v>
      </c>
      <c r="E6" s="82" t="s">
        <v>90</v>
      </c>
      <c r="F6" s="74"/>
      <c r="G6" s="82" t="str">
        <f>'Stavební rozpočet'!G6</f>
        <v> </v>
      </c>
      <c r="H6" s="74"/>
      <c r="I6" s="82" t="s">
        <v>103</v>
      </c>
      <c r="J6" s="82" t="str">
        <f>'Stavební rozpočet'!I6</f>
        <v> </v>
      </c>
      <c r="K6" s="74"/>
      <c r="L6" s="80"/>
      <c r="M6" s="29"/>
    </row>
    <row r="7" spans="1:13" ht="12.75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80"/>
      <c r="M7" s="29"/>
    </row>
    <row r="8" spans="1:13" ht="12.75">
      <c r="A8" s="81" t="s">
        <v>4</v>
      </c>
      <c r="B8" s="74"/>
      <c r="C8" s="74"/>
      <c r="D8" s="82" t="str">
        <f>'Stavební rozpočet'!D8</f>
        <v> </v>
      </c>
      <c r="E8" s="82" t="s">
        <v>91</v>
      </c>
      <c r="F8" s="74"/>
      <c r="G8" s="82">
        <f>'Stavební rozpočet'!G8</f>
        <v>0</v>
      </c>
      <c r="H8" s="74"/>
      <c r="I8" s="82" t="s">
        <v>104</v>
      </c>
      <c r="J8" s="82" t="str">
        <f>'Stavební rozpočet'!I8</f>
        <v> </v>
      </c>
      <c r="K8" s="74"/>
      <c r="L8" s="80"/>
      <c r="M8" s="29"/>
    </row>
    <row r="9" spans="1:13" ht="12.75">
      <c r="A9" s="84"/>
      <c r="B9" s="85"/>
      <c r="C9" s="85"/>
      <c r="D9" s="85"/>
      <c r="E9" s="85"/>
      <c r="F9" s="85"/>
      <c r="G9" s="85"/>
      <c r="H9" s="85"/>
      <c r="I9" s="85"/>
      <c r="J9" s="85"/>
      <c r="K9" s="85"/>
      <c r="L9" s="86"/>
      <c r="M9" s="29"/>
    </row>
    <row r="10" spans="1:13" ht="12.75">
      <c r="A10" s="36" t="s">
        <v>6</v>
      </c>
      <c r="B10" s="36" t="s">
        <v>6</v>
      </c>
      <c r="C10" s="92" t="s">
        <v>6</v>
      </c>
      <c r="D10" s="93"/>
      <c r="E10" s="93"/>
      <c r="F10" s="93"/>
      <c r="G10" s="93"/>
      <c r="H10" s="94"/>
      <c r="I10" s="87" t="s">
        <v>105</v>
      </c>
      <c r="J10" s="88"/>
      <c r="K10" s="89"/>
      <c r="L10" s="41" t="s">
        <v>111</v>
      </c>
      <c r="M10" s="30"/>
    </row>
    <row r="11" spans="1:13" ht="12.75">
      <c r="A11" s="13" t="s">
        <v>29</v>
      </c>
      <c r="B11" s="13" t="s">
        <v>30</v>
      </c>
      <c r="C11" s="95" t="s">
        <v>59</v>
      </c>
      <c r="D11" s="96"/>
      <c r="E11" s="96"/>
      <c r="F11" s="96"/>
      <c r="G11" s="96"/>
      <c r="H11" s="97"/>
      <c r="I11" s="20" t="s">
        <v>106</v>
      </c>
      <c r="J11" s="21" t="s">
        <v>109</v>
      </c>
      <c r="K11" s="21" t="s">
        <v>110</v>
      </c>
      <c r="L11" s="22" t="s">
        <v>110</v>
      </c>
      <c r="M11" s="30"/>
    </row>
    <row r="12" spans="1:16" ht="12.75">
      <c r="A12" s="37"/>
      <c r="B12" s="37" t="s">
        <v>7</v>
      </c>
      <c r="C12" s="98" t="s">
        <v>139</v>
      </c>
      <c r="D12" s="93"/>
      <c r="E12" s="93"/>
      <c r="F12" s="93"/>
      <c r="G12" s="93"/>
      <c r="H12" s="93"/>
      <c r="I12" s="39">
        <f>SUMIF('Stavební rozpočet'!AZ13:AZ38,"1_",'Stavební rozpočet'!AW13:AW38)</f>
        <v>0</v>
      </c>
      <c r="J12" s="39">
        <f>SUMIF('Stavební rozpočet'!AZ13:AZ38,"1_",'Stavební rozpočet'!AX13:AX38)</f>
        <v>0</v>
      </c>
      <c r="K12" s="39">
        <f>SUMIF('Stavební rozpočet'!AZ13:AZ38,"1_",'Stavební rozpočet'!AV13:AV38)</f>
        <v>0</v>
      </c>
      <c r="L12" s="39">
        <f>SUMIF('Stavební rozpočet'!AZ13:AZ38,"1_",'Stavební rozpočet'!BF13:BF38)</f>
        <v>0</v>
      </c>
      <c r="M12" s="31" t="s">
        <v>142</v>
      </c>
      <c r="N12" s="31">
        <f>IF(M12="F",0,K12)</f>
        <v>0</v>
      </c>
      <c r="O12" s="14"/>
      <c r="P12" s="31">
        <f>IF(M12="T",0,K12)</f>
        <v>0</v>
      </c>
    </row>
    <row r="13" spans="1:16" ht="12.75">
      <c r="A13" s="14"/>
      <c r="B13" s="14" t="s">
        <v>11</v>
      </c>
      <c r="C13" s="83" t="s">
        <v>140</v>
      </c>
      <c r="D13" s="74"/>
      <c r="E13" s="74"/>
      <c r="F13" s="74"/>
      <c r="G13" s="74"/>
      <c r="H13" s="74"/>
      <c r="I13" s="31">
        <f>SUMIF('Stavební rozpočet'!AZ13:AZ38,"5_",'Stavební rozpočet'!AW13:AW38)</f>
        <v>0</v>
      </c>
      <c r="J13" s="31">
        <f>SUMIF('Stavební rozpočet'!AZ13:AZ38,"5_",'Stavební rozpočet'!AX13:AX38)</f>
        <v>0</v>
      </c>
      <c r="K13" s="31">
        <f>SUMIF('Stavební rozpočet'!AZ13:AZ38,"5_",'Stavební rozpočet'!AV13:AV38)</f>
        <v>0</v>
      </c>
      <c r="L13" s="31">
        <f>SUMIF('Stavební rozpočet'!AZ13:AZ38,"5_",'Stavební rozpočet'!BF13:BF38)</f>
        <v>900.6800000000001</v>
      </c>
      <c r="M13" s="31" t="s">
        <v>142</v>
      </c>
      <c r="N13" s="31">
        <f>IF(M13="F",0,K13)</f>
        <v>0</v>
      </c>
      <c r="O13" s="14"/>
      <c r="P13" s="31">
        <f>IF(M13="T",0,K13)</f>
        <v>0</v>
      </c>
    </row>
    <row r="14" spans="1:16" ht="12.75">
      <c r="A14" s="38"/>
      <c r="B14" s="38" t="s">
        <v>15</v>
      </c>
      <c r="C14" s="99" t="s">
        <v>141</v>
      </c>
      <c r="D14" s="100"/>
      <c r="E14" s="100"/>
      <c r="F14" s="100"/>
      <c r="G14" s="100"/>
      <c r="H14" s="100"/>
      <c r="I14" s="40">
        <f>SUMIF('Stavební rozpočet'!AZ13:AZ38,"9_",'Stavební rozpočet'!AW13:AW38)</f>
        <v>0</v>
      </c>
      <c r="J14" s="40">
        <f>SUMIF('Stavební rozpočet'!AZ13:AZ38,"9_",'Stavební rozpočet'!AX13:AX38)</f>
        <v>0</v>
      </c>
      <c r="K14" s="40">
        <f>SUMIF('Stavební rozpočet'!AZ13:AZ38,"9_",'Stavební rozpočet'!AV13:AV38)</f>
        <v>0</v>
      </c>
      <c r="L14" s="40">
        <f>SUMIF('Stavební rozpočet'!AZ13:AZ38,"9_",'Stavební rozpočet'!BF13:BF38)</f>
        <v>26.54344</v>
      </c>
      <c r="M14" s="31" t="s">
        <v>142</v>
      </c>
      <c r="N14" s="31">
        <f>IF(M14="F",0,K14)</f>
        <v>0</v>
      </c>
      <c r="O14" s="14"/>
      <c r="P14" s="31">
        <f>IF(M14="T",0,K14)</f>
        <v>0</v>
      </c>
    </row>
    <row r="15" spans="1:12" ht="12.75">
      <c r="A15" s="7"/>
      <c r="B15" s="7"/>
      <c r="C15" s="7"/>
      <c r="D15" s="7"/>
      <c r="E15" s="7"/>
      <c r="F15" s="7"/>
      <c r="G15" s="7"/>
      <c r="H15" s="7"/>
      <c r="I15" s="90" t="s">
        <v>107</v>
      </c>
      <c r="J15" s="91"/>
      <c r="K15" s="35">
        <f>SUM(N12:N14)</f>
        <v>0</v>
      </c>
      <c r="L15" s="7"/>
    </row>
    <row r="16" ht="11.25" customHeight="1">
      <c r="A16" s="8" t="s">
        <v>28</v>
      </c>
    </row>
    <row r="17" spans="1:11" ht="12.75">
      <c r="A17" s="82"/>
      <c r="B17" s="74"/>
      <c r="C17" s="74"/>
      <c r="D17" s="74"/>
      <c r="E17" s="74"/>
      <c r="F17" s="74"/>
      <c r="G17" s="74"/>
      <c r="H17" s="74"/>
      <c r="I17" s="74"/>
      <c r="J17" s="74"/>
      <c r="K17" s="74"/>
    </row>
  </sheetData>
  <sheetProtection/>
  <mergeCells count="33">
    <mergeCell ref="I15:J15"/>
    <mergeCell ref="A17:K17"/>
    <mergeCell ref="C10:H10"/>
    <mergeCell ref="I10:K10"/>
    <mergeCell ref="C11:H11"/>
    <mergeCell ref="C12:H12"/>
    <mergeCell ref="C13:H13"/>
    <mergeCell ref="C14:H14"/>
    <mergeCell ref="A8:C9"/>
    <mergeCell ref="D8:D9"/>
    <mergeCell ref="E8:F9"/>
    <mergeCell ref="G8:H9"/>
    <mergeCell ref="I8:I9"/>
    <mergeCell ref="J8:L9"/>
    <mergeCell ref="A6:C7"/>
    <mergeCell ref="D6:D7"/>
    <mergeCell ref="E6:F7"/>
    <mergeCell ref="G6:H7"/>
    <mergeCell ref="I6:I7"/>
    <mergeCell ref="J6:L7"/>
    <mergeCell ref="A4:C5"/>
    <mergeCell ref="D4:D5"/>
    <mergeCell ref="E4:F5"/>
    <mergeCell ref="G4:H5"/>
    <mergeCell ref="I4:I5"/>
    <mergeCell ref="J4:L5"/>
    <mergeCell ref="A1:L1"/>
    <mergeCell ref="A2:C3"/>
    <mergeCell ref="D2:D3"/>
    <mergeCell ref="E2:F3"/>
    <mergeCell ref="G2:H3"/>
    <mergeCell ref="I2:I3"/>
    <mergeCell ref="J2:L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7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68"/>
      <c r="B1" s="42"/>
      <c r="C1" s="101" t="s">
        <v>158</v>
      </c>
      <c r="D1" s="70"/>
      <c r="E1" s="70"/>
      <c r="F1" s="70"/>
      <c r="G1" s="70"/>
      <c r="H1" s="70"/>
      <c r="I1" s="70"/>
    </row>
    <row r="2" spans="1:10" ht="12.75">
      <c r="A2" s="71" t="s">
        <v>1</v>
      </c>
      <c r="B2" s="72"/>
      <c r="C2" s="75" t="str">
        <f>'Stavební rozpočet'!D2</f>
        <v>Stavební úpravy odstavné plochy</v>
      </c>
      <c r="D2" s="91"/>
      <c r="E2" s="78" t="s">
        <v>101</v>
      </c>
      <c r="F2" s="78" t="str">
        <f>'Stavební rozpočet'!I2</f>
        <v> </v>
      </c>
      <c r="G2" s="72"/>
      <c r="H2" s="78" t="s">
        <v>183</v>
      </c>
      <c r="I2" s="102"/>
      <c r="J2" s="29"/>
    </row>
    <row r="3" spans="1:10" ht="12.75">
      <c r="A3" s="73"/>
      <c r="B3" s="74"/>
      <c r="C3" s="76"/>
      <c r="D3" s="76"/>
      <c r="E3" s="74"/>
      <c r="F3" s="74"/>
      <c r="G3" s="74"/>
      <c r="H3" s="74"/>
      <c r="I3" s="80"/>
      <c r="J3" s="29"/>
    </row>
    <row r="4" spans="1:10" ht="12.75">
      <c r="A4" s="81" t="s">
        <v>2</v>
      </c>
      <c r="B4" s="74"/>
      <c r="C4" s="82" t="str">
        <f>'Stavební rozpočet'!D4</f>
        <v>Zemní práce + povrch z recyklovaného asfaltu</v>
      </c>
      <c r="D4" s="74"/>
      <c r="E4" s="82" t="s">
        <v>102</v>
      </c>
      <c r="F4" s="82" t="str">
        <f>'Stavební rozpočet'!I4</f>
        <v> </v>
      </c>
      <c r="G4" s="74"/>
      <c r="H4" s="82" t="s">
        <v>183</v>
      </c>
      <c r="I4" s="103"/>
      <c r="J4" s="29"/>
    </row>
    <row r="5" spans="1:10" ht="12.75">
      <c r="A5" s="73"/>
      <c r="B5" s="74"/>
      <c r="C5" s="74"/>
      <c r="D5" s="74"/>
      <c r="E5" s="74"/>
      <c r="F5" s="74"/>
      <c r="G5" s="74"/>
      <c r="H5" s="74"/>
      <c r="I5" s="80"/>
      <c r="J5" s="29"/>
    </row>
    <row r="6" spans="1:10" ht="12.75">
      <c r="A6" s="81" t="s">
        <v>3</v>
      </c>
      <c r="B6" s="74"/>
      <c r="C6" s="82" t="str">
        <f>'Stavební rozpočet'!D6</f>
        <v>Oblastní nemocnice Příbram</v>
      </c>
      <c r="D6" s="74"/>
      <c r="E6" s="82" t="s">
        <v>103</v>
      </c>
      <c r="F6" s="82" t="str">
        <f>'Stavební rozpočet'!I6</f>
        <v> </v>
      </c>
      <c r="G6" s="74"/>
      <c r="H6" s="82" t="s">
        <v>183</v>
      </c>
      <c r="I6" s="103"/>
      <c r="J6" s="29"/>
    </row>
    <row r="7" spans="1:10" ht="12.75">
      <c r="A7" s="73"/>
      <c r="B7" s="74"/>
      <c r="C7" s="74"/>
      <c r="D7" s="74"/>
      <c r="E7" s="74"/>
      <c r="F7" s="74"/>
      <c r="G7" s="74"/>
      <c r="H7" s="74"/>
      <c r="I7" s="80"/>
      <c r="J7" s="29"/>
    </row>
    <row r="8" spans="1:10" ht="12.75">
      <c r="A8" s="81" t="s">
        <v>89</v>
      </c>
      <c r="B8" s="74"/>
      <c r="C8" s="82">
        <f>'Stavební rozpočet'!G4</f>
        <v>0</v>
      </c>
      <c r="D8" s="74"/>
      <c r="E8" s="82" t="s">
        <v>90</v>
      </c>
      <c r="F8" s="82" t="str">
        <f>'Stavební rozpočet'!G6</f>
        <v> </v>
      </c>
      <c r="G8" s="74"/>
      <c r="H8" s="83" t="s">
        <v>184</v>
      </c>
      <c r="I8" s="103" t="s">
        <v>27</v>
      </c>
      <c r="J8" s="29"/>
    </row>
    <row r="9" spans="1:10" ht="12.75">
      <c r="A9" s="73"/>
      <c r="B9" s="74"/>
      <c r="C9" s="74"/>
      <c r="D9" s="74"/>
      <c r="E9" s="74"/>
      <c r="F9" s="74"/>
      <c r="G9" s="74"/>
      <c r="H9" s="74"/>
      <c r="I9" s="80"/>
      <c r="J9" s="29"/>
    </row>
    <row r="10" spans="1:10" ht="12.75">
      <c r="A10" s="81" t="s">
        <v>4</v>
      </c>
      <c r="B10" s="74"/>
      <c r="C10" s="82" t="str">
        <f>'Stavební rozpočet'!D8</f>
        <v> </v>
      </c>
      <c r="D10" s="74"/>
      <c r="E10" s="82" t="s">
        <v>104</v>
      </c>
      <c r="F10" s="82" t="str">
        <f>'Stavební rozpočet'!I8</f>
        <v> </v>
      </c>
      <c r="G10" s="74"/>
      <c r="H10" s="83" t="s">
        <v>185</v>
      </c>
      <c r="I10" s="105">
        <f>'Stavební rozpočet'!G8</f>
        <v>0</v>
      </c>
      <c r="J10" s="29"/>
    </row>
    <row r="11" spans="1:10" ht="12.75">
      <c r="A11" s="104"/>
      <c r="B11" s="100"/>
      <c r="C11" s="100"/>
      <c r="D11" s="100"/>
      <c r="E11" s="100"/>
      <c r="F11" s="100"/>
      <c r="G11" s="100"/>
      <c r="H11" s="100"/>
      <c r="I11" s="106"/>
      <c r="J11" s="29"/>
    </row>
    <row r="12" spans="1:9" ht="23.25" customHeight="1">
      <c r="A12" s="107" t="s">
        <v>143</v>
      </c>
      <c r="B12" s="108"/>
      <c r="C12" s="108"/>
      <c r="D12" s="108"/>
      <c r="E12" s="108"/>
      <c r="F12" s="108"/>
      <c r="G12" s="108"/>
      <c r="H12" s="108"/>
      <c r="I12" s="108"/>
    </row>
    <row r="13" spans="1:10" ht="26.25" customHeight="1">
      <c r="A13" s="43" t="s">
        <v>144</v>
      </c>
      <c r="B13" s="109" t="s">
        <v>156</v>
      </c>
      <c r="C13" s="110"/>
      <c r="D13" s="43" t="s">
        <v>159</v>
      </c>
      <c r="E13" s="109" t="s">
        <v>168</v>
      </c>
      <c r="F13" s="110"/>
      <c r="G13" s="43" t="s">
        <v>169</v>
      </c>
      <c r="H13" s="109" t="s">
        <v>186</v>
      </c>
      <c r="I13" s="110"/>
      <c r="J13" s="29"/>
    </row>
    <row r="14" spans="1:10" ht="15" customHeight="1">
      <c r="A14" s="44" t="s">
        <v>145</v>
      </c>
      <c r="B14" s="48" t="s">
        <v>157</v>
      </c>
      <c r="C14" s="52">
        <f>SUM('Stavební rozpočet'!AB12:AB38)</f>
        <v>0</v>
      </c>
      <c r="D14" s="111" t="s">
        <v>160</v>
      </c>
      <c r="E14" s="112"/>
      <c r="F14" s="52">
        <f>VORN!I15</f>
        <v>0</v>
      </c>
      <c r="G14" s="111" t="s">
        <v>170</v>
      </c>
      <c r="H14" s="112"/>
      <c r="I14" s="52">
        <f>VORN!I21</f>
        <v>0</v>
      </c>
      <c r="J14" s="29"/>
    </row>
    <row r="15" spans="1:10" ht="15" customHeight="1">
      <c r="A15" s="45"/>
      <c r="B15" s="48" t="s">
        <v>109</v>
      </c>
      <c r="C15" s="52">
        <f>SUM('Stavební rozpočet'!AC12:AC38)</f>
        <v>0</v>
      </c>
      <c r="D15" s="111" t="s">
        <v>161</v>
      </c>
      <c r="E15" s="112"/>
      <c r="F15" s="52">
        <f>VORN!I16</f>
        <v>0</v>
      </c>
      <c r="G15" s="111" t="s">
        <v>171</v>
      </c>
      <c r="H15" s="112"/>
      <c r="I15" s="52">
        <f>VORN!I22</f>
        <v>0</v>
      </c>
      <c r="J15" s="29"/>
    </row>
    <row r="16" spans="1:10" ht="15" customHeight="1">
      <c r="A16" s="44" t="s">
        <v>146</v>
      </c>
      <c r="B16" s="48" t="s">
        <v>157</v>
      </c>
      <c r="C16" s="52">
        <f>SUM('Stavební rozpočet'!AD12:AD38)</f>
        <v>0</v>
      </c>
      <c r="D16" s="111" t="s">
        <v>162</v>
      </c>
      <c r="E16" s="112"/>
      <c r="F16" s="52">
        <f>VORN!I17</f>
        <v>0</v>
      </c>
      <c r="G16" s="111" t="s">
        <v>172</v>
      </c>
      <c r="H16" s="112"/>
      <c r="I16" s="52">
        <f>VORN!I23</f>
        <v>0</v>
      </c>
      <c r="J16" s="29"/>
    </row>
    <row r="17" spans="1:10" ht="15" customHeight="1">
      <c r="A17" s="45"/>
      <c r="B17" s="48" t="s">
        <v>109</v>
      </c>
      <c r="C17" s="52">
        <f>SUM('Stavební rozpočet'!AE12:AE38)</f>
        <v>0</v>
      </c>
      <c r="D17" s="111"/>
      <c r="E17" s="112"/>
      <c r="F17" s="53"/>
      <c r="G17" s="111" t="s">
        <v>173</v>
      </c>
      <c r="H17" s="112"/>
      <c r="I17" s="52">
        <f>VORN!I24</f>
        <v>0</v>
      </c>
      <c r="J17" s="29"/>
    </row>
    <row r="18" spans="1:10" ht="15" customHeight="1">
      <c r="A18" s="44" t="s">
        <v>147</v>
      </c>
      <c r="B18" s="48" t="s">
        <v>157</v>
      </c>
      <c r="C18" s="52">
        <f>SUM('Stavební rozpočet'!AF12:AF38)</f>
        <v>0</v>
      </c>
      <c r="D18" s="111"/>
      <c r="E18" s="112"/>
      <c r="F18" s="53"/>
      <c r="G18" s="111" t="s">
        <v>174</v>
      </c>
      <c r="H18" s="112"/>
      <c r="I18" s="52">
        <f>VORN!I25</f>
        <v>0</v>
      </c>
      <c r="J18" s="29"/>
    </row>
    <row r="19" spans="1:10" ht="15" customHeight="1">
      <c r="A19" s="45"/>
      <c r="B19" s="48" t="s">
        <v>109</v>
      </c>
      <c r="C19" s="52">
        <f>SUM('Stavební rozpočet'!AG12:AG38)</f>
        <v>0</v>
      </c>
      <c r="D19" s="111"/>
      <c r="E19" s="112"/>
      <c r="F19" s="53"/>
      <c r="G19" s="111" t="s">
        <v>175</v>
      </c>
      <c r="H19" s="112"/>
      <c r="I19" s="52">
        <f>VORN!I26</f>
        <v>0</v>
      </c>
      <c r="J19" s="29"/>
    </row>
    <row r="20" spans="1:10" ht="15" customHeight="1">
      <c r="A20" s="113" t="s">
        <v>148</v>
      </c>
      <c r="B20" s="114"/>
      <c r="C20" s="52">
        <f>SUM('Stavební rozpočet'!AH12:AH38)</f>
        <v>0</v>
      </c>
      <c r="D20" s="111"/>
      <c r="E20" s="112"/>
      <c r="F20" s="53"/>
      <c r="G20" s="111"/>
      <c r="H20" s="112"/>
      <c r="I20" s="53"/>
      <c r="J20" s="29"/>
    </row>
    <row r="21" spans="1:10" ht="15" customHeight="1">
      <c r="A21" s="113" t="s">
        <v>149</v>
      </c>
      <c r="B21" s="114"/>
      <c r="C21" s="52">
        <f>SUM('Stavební rozpočet'!Z12:Z38)</f>
        <v>0</v>
      </c>
      <c r="D21" s="111"/>
      <c r="E21" s="112"/>
      <c r="F21" s="53"/>
      <c r="G21" s="111"/>
      <c r="H21" s="112"/>
      <c r="I21" s="53"/>
      <c r="J21" s="29"/>
    </row>
    <row r="22" spans="1:10" ht="16.5" customHeight="1">
      <c r="A22" s="113" t="s">
        <v>150</v>
      </c>
      <c r="B22" s="114"/>
      <c r="C22" s="52">
        <f>SUM(C14:C21)</f>
        <v>0</v>
      </c>
      <c r="D22" s="113" t="s">
        <v>163</v>
      </c>
      <c r="E22" s="114"/>
      <c r="F22" s="52">
        <f>SUM(F14:F21)</f>
        <v>0</v>
      </c>
      <c r="G22" s="113" t="s">
        <v>176</v>
      </c>
      <c r="H22" s="114"/>
      <c r="I22" s="52">
        <f>SUM(I14:I21)</f>
        <v>0</v>
      </c>
      <c r="J22" s="29"/>
    </row>
    <row r="23" spans="1:10" ht="15" customHeight="1">
      <c r="A23" s="7"/>
      <c r="B23" s="7"/>
      <c r="C23" s="50"/>
      <c r="D23" s="113" t="s">
        <v>164</v>
      </c>
      <c r="E23" s="114"/>
      <c r="F23" s="54">
        <v>0</v>
      </c>
      <c r="G23" s="113" t="s">
        <v>177</v>
      </c>
      <c r="H23" s="114"/>
      <c r="I23" s="52">
        <v>0</v>
      </c>
      <c r="J23" s="29"/>
    </row>
    <row r="24" spans="4:10" ht="15" customHeight="1">
      <c r="D24" s="7"/>
      <c r="E24" s="7"/>
      <c r="F24" s="55"/>
      <c r="G24" s="113" t="s">
        <v>178</v>
      </c>
      <c r="H24" s="114"/>
      <c r="I24" s="52">
        <f>vorn_sum</f>
        <v>0</v>
      </c>
      <c r="J24" s="29"/>
    </row>
    <row r="25" spans="6:10" ht="15" customHeight="1">
      <c r="F25" s="56"/>
      <c r="G25" s="113" t="s">
        <v>179</v>
      </c>
      <c r="H25" s="114"/>
      <c r="I25" s="52">
        <v>0</v>
      </c>
      <c r="J25" s="29"/>
    </row>
    <row r="26" spans="1:9" ht="12.75">
      <c r="A26" s="42"/>
      <c r="B26" s="42"/>
      <c r="C26" s="42"/>
      <c r="G26" s="7"/>
      <c r="H26" s="7"/>
      <c r="I26" s="7"/>
    </row>
    <row r="27" spans="1:9" ht="15" customHeight="1">
      <c r="A27" s="115" t="s">
        <v>151</v>
      </c>
      <c r="B27" s="116"/>
      <c r="C27" s="57">
        <f>SUM('Stavební rozpočet'!AJ12:AJ38)+(F22+I22+F23+I23+I24+I25)</f>
        <v>0</v>
      </c>
      <c r="D27" s="51"/>
      <c r="E27" s="42"/>
      <c r="F27" s="42"/>
      <c r="G27" s="42"/>
      <c r="H27" s="42"/>
      <c r="I27" s="42"/>
    </row>
    <row r="28" spans="1:10" ht="15" customHeight="1">
      <c r="A28" s="115" t="s">
        <v>152</v>
      </c>
      <c r="B28" s="116"/>
      <c r="C28" s="57">
        <f>SUM('Stavební rozpočet'!AK12:AK38)</f>
        <v>0</v>
      </c>
      <c r="D28" s="115" t="s">
        <v>165</v>
      </c>
      <c r="E28" s="116"/>
      <c r="F28" s="57">
        <f>ROUND(C28*(15/100),2)</f>
        <v>0</v>
      </c>
      <c r="G28" s="115" t="s">
        <v>180</v>
      </c>
      <c r="H28" s="116"/>
      <c r="I28" s="57">
        <f>SUM(C27:C29)</f>
        <v>0</v>
      </c>
      <c r="J28" s="29"/>
    </row>
    <row r="29" spans="1:10" ht="15" customHeight="1">
      <c r="A29" s="115" t="s">
        <v>153</v>
      </c>
      <c r="B29" s="116"/>
      <c r="C29" s="57">
        <f>SUM('Stavební rozpočet'!AL12:AL38)</f>
        <v>0</v>
      </c>
      <c r="D29" s="115" t="s">
        <v>166</v>
      </c>
      <c r="E29" s="116"/>
      <c r="F29" s="57">
        <f>ROUND(C29*(21/100),2)</f>
        <v>0</v>
      </c>
      <c r="G29" s="115" t="s">
        <v>181</v>
      </c>
      <c r="H29" s="116"/>
      <c r="I29" s="57">
        <f>SUM(F28:F29)+I28</f>
        <v>0</v>
      </c>
      <c r="J29" s="29"/>
    </row>
    <row r="30" spans="1:9" ht="12.75">
      <c r="A30" s="46"/>
      <c r="B30" s="46"/>
      <c r="C30" s="46"/>
      <c r="D30" s="46"/>
      <c r="E30" s="46"/>
      <c r="F30" s="46"/>
      <c r="G30" s="46"/>
      <c r="H30" s="46"/>
      <c r="I30" s="46"/>
    </row>
    <row r="31" spans="1:10" ht="14.25" customHeight="1">
      <c r="A31" s="117" t="s">
        <v>154</v>
      </c>
      <c r="B31" s="118"/>
      <c r="C31" s="119"/>
      <c r="D31" s="117" t="s">
        <v>167</v>
      </c>
      <c r="E31" s="118"/>
      <c r="F31" s="119"/>
      <c r="G31" s="117" t="s">
        <v>182</v>
      </c>
      <c r="H31" s="118"/>
      <c r="I31" s="119"/>
      <c r="J31" s="30"/>
    </row>
    <row r="32" spans="1:10" ht="14.25" customHeight="1">
      <c r="A32" s="120"/>
      <c r="B32" s="121"/>
      <c r="C32" s="122"/>
      <c r="D32" s="120"/>
      <c r="E32" s="121"/>
      <c r="F32" s="122"/>
      <c r="G32" s="120"/>
      <c r="H32" s="121"/>
      <c r="I32" s="122"/>
      <c r="J32" s="30"/>
    </row>
    <row r="33" spans="1:10" ht="14.25" customHeight="1">
      <c r="A33" s="120"/>
      <c r="B33" s="121"/>
      <c r="C33" s="122"/>
      <c r="D33" s="120"/>
      <c r="E33" s="121"/>
      <c r="F33" s="122"/>
      <c r="G33" s="120"/>
      <c r="H33" s="121"/>
      <c r="I33" s="122"/>
      <c r="J33" s="30"/>
    </row>
    <row r="34" spans="1:10" ht="14.25" customHeight="1">
      <c r="A34" s="120"/>
      <c r="B34" s="121"/>
      <c r="C34" s="122"/>
      <c r="D34" s="120"/>
      <c r="E34" s="121"/>
      <c r="F34" s="122"/>
      <c r="G34" s="120"/>
      <c r="H34" s="121"/>
      <c r="I34" s="122"/>
      <c r="J34" s="30"/>
    </row>
    <row r="35" spans="1:10" ht="14.25" customHeight="1">
      <c r="A35" s="123" t="s">
        <v>155</v>
      </c>
      <c r="B35" s="124"/>
      <c r="C35" s="125"/>
      <c r="D35" s="123" t="s">
        <v>155</v>
      </c>
      <c r="E35" s="124"/>
      <c r="F35" s="125"/>
      <c r="G35" s="123" t="s">
        <v>155</v>
      </c>
      <c r="H35" s="124"/>
      <c r="I35" s="125"/>
      <c r="J35" s="30"/>
    </row>
    <row r="36" spans="1:9" ht="11.25" customHeight="1">
      <c r="A36" s="47" t="s">
        <v>28</v>
      </c>
      <c r="B36" s="49"/>
      <c r="C36" s="49"/>
      <c r="D36" s="49"/>
      <c r="E36" s="49"/>
      <c r="F36" s="49"/>
      <c r="G36" s="49"/>
      <c r="H36" s="49"/>
      <c r="I36" s="49"/>
    </row>
    <row r="37" spans="1:9" ht="12.75">
      <c r="A37" s="82"/>
      <c r="B37" s="74"/>
      <c r="C37" s="74"/>
      <c r="D37" s="74"/>
      <c r="E37" s="74"/>
      <c r="F37" s="74"/>
      <c r="G37" s="74"/>
      <c r="H37" s="74"/>
      <c r="I37" s="74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I21" sqref="I2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2.75" customHeight="1">
      <c r="A1" s="68"/>
      <c r="B1" s="42"/>
      <c r="C1" s="101" t="s">
        <v>195</v>
      </c>
      <c r="D1" s="70"/>
      <c r="E1" s="70"/>
      <c r="F1" s="70"/>
      <c r="G1" s="70"/>
      <c r="H1" s="70"/>
      <c r="I1" s="70"/>
    </row>
    <row r="2" spans="1:10" ht="12.75">
      <c r="A2" s="71" t="s">
        <v>1</v>
      </c>
      <c r="B2" s="72"/>
      <c r="C2" s="75" t="str">
        <f>'Stavební rozpočet'!D2</f>
        <v>Stavební úpravy odstavné plochy</v>
      </c>
      <c r="D2" s="91"/>
      <c r="E2" s="78" t="s">
        <v>101</v>
      </c>
      <c r="F2" s="78" t="str">
        <f>'Stavební rozpočet'!I2</f>
        <v> </v>
      </c>
      <c r="G2" s="72"/>
      <c r="H2" s="78" t="s">
        <v>183</v>
      </c>
      <c r="I2" s="102"/>
      <c r="J2" s="29"/>
    </row>
    <row r="3" spans="1:10" ht="12.75">
      <c r="A3" s="73"/>
      <c r="B3" s="74"/>
      <c r="C3" s="76"/>
      <c r="D3" s="76"/>
      <c r="E3" s="74"/>
      <c r="F3" s="74"/>
      <c r="G3" s="74"/>
      <c r="H3" s="74"/>
      <c r="I3" s="80"/>
      <c r="J3" s="29"/>
    </row>
    <row r="4" spans="1:10" ht="12.75">
      <c r="A4" s="81" t="s">
        <v>2</v>
      </c>
      <c r="B4" s="74"/>
      <c r="C4" s="82" t="str">
        <f>'Stavební rozpočet'!D4</f>
        <v>Zemní práce + povrch z recyklovaného asfaltu</v>
      </c>
      <c r="D4" s="74"/>
      <c r="E4" s="82" t="s">
        <v>102</v>
      </c>
      <c r="F4" s="82" t="str">
        <f>'Stavební rozpočet'!I4</f>
        <v> </v>
      </c>
      <c r="G4" s="74"/>
      <c r="H4" s="82" t="s">
        <v>183</v>
      </c>
      <c r="I4" s="103"/>
      <c r="J4" s="29"/>
    </row>
    <row r="5" spans="1:10" ht="12.75">
      <c r="A5" s="73"/>
      <c r="B5" s="74"/>
      <c r="C5" s="74"/>
      <c r="D5" s="74"/>
      <c r="E5" s="74"/>
      <c r="F5" s="74"/>
      <c r="G5" s="74"/>
      <c r="H5" s="74"/>
      <c r="I5" s="80"/>
      <c r="J5" s="29"/>
    </row>
    <row r="6" spans="1:10" ht="12.75">
      <c r="A6" s="81" t="s">
        <v>3</v>
      </c>
      <c r="B6" s="74"/>
      <c r="C6" s="82" t="str">
        <f>'Stavební rozpočet'!D6</f>
        <v>Oblastní nemocnice Příbram</v>
      </c>
      <c r="D6" s="74"/>
      <c r="E6" s="82" t="s">
        <v>103</v>
      </c>
      <c r="F6" s="82" t="str">
        <f>'Stavební rozpočet'!I6</f>
        <v> </v>
      </c>
      <c r="G6" s="74"/>
      <c r="H6" s="82" t="s">
        <v>183</v>
      </c>
      <c r="I6" s="103"/>
      <c r="J6" s="29"/>
    </row>
    <row r="7" spans="1:10" ht="12.75">
      <c r="A7" s="73"/>
      <c r="B7" s="74"/>
      <c r="C7" s="74"/>
      <c r="D7" s="74"/>
      <c r="E7" s="74"/>
      <c r="F7" s="74"/>
      <c r="G7" s="74"/>
      <c r="H7" s="74"/>
      <c r="I7" s="80"/>
      <c r="J7" s="29"/>
    </row>
    <row r="8" spans="1:10" ht="12.75">
      <c r="A8" s="81" t="s">
        <v>89</v>
      </c>
      <c r="B8" s="74"/>
      <c r="C8" s="82">
        <f>'Stavební rozpočet'!G4</f>
        <v>0</v>
      </c>
      <c r="D8" s="74"/>
      <c r="E8" s="82" t="s">
        <v>90</v>
      </c>
      <c r="F8" s="82" t="str">
        <f>'Stavební rozpočet'!G6</f>
        <v> </v>
      </c>
      <c r="G8" s="74"/>
      <c r="H8" s="83" t="s">
        <v>184</v>
      </c>
      <c r="I8" s="103" t="s">
        <v>27</v>
      </c>
      <c r="J8" s="29"/>
    </row>
    <row r="9" spans="1:10" ht="12.75">
      <c r="A9" s="73"/>
      <c r="B9" s="74"/>
      <c r="C9" s="74"/>
      <c r="D9" s="74"/>
      <c r="E9" s="74"/>
      <c r="F9" s="74"/>
      <c r="G9" s="74"/>
      <c r="H9" s="74"/>
      <c r="I9" s="80"/>
      <c r="J9" s="29"/>
    </row>
    <row r="10" spans="1:10" ht="12.75">
      <c r="A10" s="81" t="s">
        <v>4</v>
      </c>
      <c r="B10" s="74"/>
      <c r="C10" s="82" t="str">
        <f>'Stavební rozpočet'!D8</f>
        <v> </v>
      </c>
      <c r="D10" s="74"/>
      <c r="E10" s="82" t="s">
        <v>104</v>
      </c>
      <c r="F10" s="82" t="str">
        <f>'Stavební rozpočet'!I8</f>
        <v> </v>
      </c>
      <c r="G10" s="74"/>
      <c r="H10" s="83" t="s">
        <v>185</v>
      </c>
      <c r="I10" s="105">
        <f>'Stavební rozpočet'!G8</f>
        <v>0</v>
      </c>
      <c r="J10" s="29"/>
    </row>
    <row r="11" spans="1:10" ht="12.75">
      <c r="A11" s="104"/>
      <c r="B11" s="100"/>
      <c r="C11" s="100"/>
      <c r="D11" s="100"/>
      <c r="E11" s="100"/>
      <c r="F11" s="100"/>
      <c r="G11" s="100"/>
      <c r="H11" s="100"/>
      <c r="I11" s="106"/>
      <c r="J11" s="29"/>
    </row>
    <row r="12" spans="1:9" ht="12.75">
      <c r="A12" s="7"/>
      <c r="B12" s="7"/>
      <c r="C12" s="7"/>
      <c r="D12" s="7"/>
      <c r="E12" s="7"/>
      <c r="F12" s="7"/>
      <c r="G12" s="7"/>
      <c r="H12" s="7"/>
      <c r="I12" s="7"/>
    </row>
    <row r="13" spans="1:9" ht="15" customHeight="1">
      <c r="A13" s="126" t="s">
        <v>187</v>
      </c>
      <c r="B13" s="127"/>
      <c r="C13" s="127"/>
      <c r="D13" s="127"/>
      <c r="E13" s="127"/>
      <c r="F13" s="59"/>
      <c r="G13" s="59"/>
      <c r="H13" s="59"/>
      <c r="I13" s="59"/>
    </row>
    <row r="14" spans="1:10" ht="12.75">
      <c r="A14" s="128" t="s">
        <v>188</v>
      </c>
      <c r="B14" s="129"/>
      <c r="C14" s="129"/>
      <c r="D14" s="129"/>
      <c r="E14" s="130"/>
      <c r="F14" s="60" t="s">
        <v>196</v>
      </c>
      <c r="G14" s="60" t="s">
        <v>197</v>
      </c>
      <c r="H14" s="60" t="s">
        <v>198</v>
      </c>
      <c r="I14" s="60" t="s">
        <v>196</v>
      </c>
      <c r="J14" s="30"/>
    </row>
    <row r="15" spans="1:10" ht="12.75">
      <c r="A15" s="131" t="s">
        <v>160</v>
      </c>
      <c r="B15" s="132"/>
      <c r="C15" s="132"/>
      <c r="D15" s="132"/>
      <c r="E15" s="133"/>
      <c r="F15" s="61">
        <v>0</v>
      </c>
      <c r="G15" s="64"/>
      <c r="H15" s="64"/>
      <c r="I15" s="61">
        <f>F15</f>
        <v>0</v>
      </c>
      <c r="J15" s="29"/>
    </row>
    <row r="16" spans="1:10" ht="12.75">
      <c r="A16" s="131" t="s">
        <v>161</v>
      </c>
      <c r="B16" s="132"/>
      <c r="C16" s="132"/>
      <c r="D16" s="132"/>
      <c r="E16" s="133"/>
      <c r="F16" s="61">
        <v>0</v>
      </c>
      <c r="G16" s="64"/>
      <c r="H16" s="64"/>
      <c r="I16" s="61">
        <f>F16</f>
        <v>0</v>
      </c>
      <c r="J16" s="29"/>
    </row>
    <row r="17" spans="1:10" ht="12.75">
      <c r="A17" s="134" t="s">
        <v>162</v>
      </c>
      <c r="B17" s="135"/>
      <c r="C17" s="135"/>
      <c r="D17" s="135"/>
      <c r="E17" s="136"/>
      <c r="F17" s="62">
        <v>0</v>
      </c>
      <c r="G17" s="65"/>
      <c r="H17" s="65"/>
      <c r="I17" s="62">
        <f>F17</f>
        <v>0</v>
      </c>
      <c r="J17" s="29"/>
    </row>
    <row r="18" spans="1:10" ht="12.75">
      <c r="A18" s="137" t="s">
        <v>189</v>
      </c>
      <c r="B18" s="138"/>
      <c r="C18" s="138"/>
      <c r="D18" s="138"/>
      <c r="E18" s="139"/>
      <c r="F18" s="63"/>
      <c r="G18" s="66"/>
      <c r="H18" s="66"/>
      <c r="I18" s="67">
        <f>SUM(I15:I17)</f>
        <v>0</v>
      </c>
      <c r="J18" s="30"/>
    </row>
    <row r="19" spans="1:9" ht="12.75">
      <c r="A19" s="58"/>
      <c r="B19" s="58"/>
      <c r="C19" s="58"/>
      <c r="D19" s="58"/>
      <c r="E19" s="58"/>
      <c r="F19" s="58"/>
      <c r="G19" s="58"/>
      <c r="H19" s="58"/>
      <c r="I19" s="58"/>
    </row>
    <row r="20" spans="1:10" ht="12.75">
      <c r="A20" s="128" t="s">
        <v>186</v>
      </c>
      <c r="B20" s="129"/>
      <c r="C20" s="129"/>
      <c r="D20" s="129"/>
      <c r="E20" s="130"/>
      <c r="F20" s="60" t="s">
        <v>196</v>
      </c>
      <c r="G20" s="60" t="s">
        <v>197</v>
      </c>
      <c r="H20" s="60" t="s">
        <v>198</v>
      </c>
      <c r="I20" s="60" t="s">
        <v>196</v>
      </c>
      <c r="J20" s="30"/>
    </row>
    <row r="21" spans="1:10" ht="12.75">
      <c r="A21" s="131" t="s">
        <v>170</v>
      </c>
      <c r="B21" s="132"/>
      <c r="C21" s="132"/>
      <c r="D21" s="132"/>
      <c r="E21" s="133"/>
      <c r="F21" s="61">
        <v>20000</v>
      </c>
      <c r="G21" s="64"/>
      <c r="H21" s="64"/>
      <c r="I21" s="61"/>
      <c r="J21" s="29"/>
    </row>
    <row r="22" spans="1:10" ht="12.75">
      <c r="A22" s="131" t="s">
        <v>171</v>
      </c>
      <c r="B22" s="132"/>
      <c r="C22" s="132"/>
      <c r="D22" s="132"/>
      <c r="E22" s="133"/>
      <c r="F22" s="61">
        <v>0</v>
      </c>
      <c r="G22" s="64"/>
      <c r="H22" s="64"/>
      <c r="I22" s="61">
        <f aca="true" t="shared" si="0" ref="I21:I26">F22</f>
        <v>0</v>
      </c>
      <c r="J22" s="29"/>
    </row>
    <row r="23" spans="1:10" ht="12.75">
      <c r="A23" s="131" t="s">
        <v>172</v>
      </c>
      <c r="B23" s="132"/>
      <c r="C23" s="132"/>
      <c r="D23" s="132"/>
      <c r="E23" s="133"/>
      <c r="F23" s="61">
        <v>0</v>
      </c>
      <c r="G23" s="64"/>
      <c r="H23" s="64"/>
      <c r="I23" s="61">
        <f t="shared" si="0"/>
        <v>0</v>
      </c>
      <c r="J23" s="29"/>
    </row>
    <row r="24" spans="1:10" ht="12.75">
      <c r="A24" s="131" t="s">
        <v>173</v>
      </c>
      <c r="B24" s="132"/>
      <c r="C24" s="132"/>
      <c r="D24" s="132"/>
      <c r="E24" s="133"/>
      <c r="F24" s="61">
        <v>0</v>
      </c>
      <c r="G24" s="64"/>
      <c r="H24" s="64"/>
      <c r="I24" s="61">
        <f t="shared" si="0"/>
        <v>0</v>
      </c>
      <c r="J24" s="29"/>
    </row>
    <row r="25" spans="1:10" ht="12.75">
      <c r="A25" s="131" t="s">
        <v>174</v>
      </c>
      <c r="B25" s="132"/>
      <c r="C25" s="132"/>
      <c r="D25" s="132"/>
      <c r="E25" s="133"/>
      <c r="F25" s="61">
        <v>0</v>
      </c>
      <c r="G25" s="64"/>
      <c r="H25" s="64"/>
      <c r="I25" s="61">
        <f t="shared" si="0"/>
        <v>0</v>
      </c>
      <c r="J25" s="29"/>
    </row>
    <row r="26" spans="1:10" ht="12.75">
      <c r="A26" s="134" t="s">
        <v>175</v>
      </c>
      <c r="B26" s="135"/>
      <c r="C26" s="135"/>
      <c r="D26" s="135"/>
      <c r="E26" s="136"/>
      <c r="F26" s="62">
        <v>0</v>
      </c>
      <c r="G26" s="65"/>
      <c r="H26" s="65"/>
      <c r="I26" s="62">
        <f t="shared" si="0"/>
        <v>0</v>
      </c>
      <c r="J26" s="29"/>
    </row>
    <row r="27" spans="1:10" ht="12.75">
      <c r="A27" s="137" t="s">
        <v>190</v>
      </c>
      <c r="B27" s="138"/>
      <c r="C27" s="138"/>
      <c r="D27" s="138"/>
      <c r="E27" s="139"/>
      <c r="F27" s="63"/>
      <c r="G27" s="66"/>
      <c r="H27" s="66"/>
      <c r="I27" s="67">
        <f>SUM(I21:I26)</f>
        <v>0</v>
      </c>
      <c r="J27" s="30"/>
    </row>
    <row r="28" spans="1:9" ht="12.75">
      <c r="A28" s="58"/>
      <c r="B28" s="58"/>
      <c r="C28" s="58"/>
      <c r="D28" s="58"/>
      <c r="E28" s="58"/>
      <c r="F28" s="58"/>
      <c r="G28" s="58"/>
      <c r="H28" s="58"/>
      <c r="I28" s="58"/>
    </row>
    <row r="29" spans="1:10" ht="15" customHeight="1">
      <c r="A29" s="140" t="s">
        <v>191</v>
      </c>
      <c r="B29" s="141"/>
      <c r="C29" s="141"/>
      <c r="D29" s="141"/>
      <c r="E29" s="142"/>
      <c r="F29" s="143">
        <f>I18+I27</f>
        <v>0</v>
      </c>
      <c r="G29" s="144"/>
      <c r="H29" s="144"/>
      <c r="I29" s="145"/>
      <c r="J29" s="30"/>
    </row>
    <row r="30" spans="1:9" ht="12.75">
      <c r="A30" s="49"/>
      <c r="B30" s="49"/>
      <c r="C30" s="49"/>
      <c r="D30" s="49"/>
      <c r="E30" s="49"/>
      <c r="F30" s="49"/>
      <c r="G30" s="49"/>
      <c r="H30" s="49"/>
      <c r="I30" s="49"/>
    </row>
    <row r="33" spans="1:9" ht="15" customHeight="1">
      <c r="A33" s="126" t="s">
        <v>192</v>
      </c>
      <c r="B33" s="127"/>
      <c r="C33" s="127"/>
      <c r="D33" s="127"/>
      <c r="E33" s="127"/>
      <c r="F33" s="59"/>
      <c r="G33" s="59"/>
      <c r="H33" s="59"/>
      <c r="I33" s="59"/>
    </row>
    <row r="34" spans="1:10" ht="12.75">
      <c r="A34" s="128" t="s">
        <v>193</v>
      </c>
      <c r="B34" s="129"/>
      <c r="C34" s="129"/>
      <c r="D34" s="129"/>
      <c r="E34" s="130"/>
      <c r="F34" s="60" t="s">
        <v>196</v>
      </c>
      <c r="G34" s="60" t="s">
        <v>197</v>
      </c>
      <c r="H34" s="60" t="s">
        <v>198</v>
      </c>
      <c r="I34" s="60" t="s">
        <v>196</v>
      </c>
      <c r="J34" s="30"/>
    </row>
    <row r="35" spans="1:10" ht="12.75">
      <c r="A35" s="134"/>
      <c r="B35" s="135"/>
      <c r="C35" s="135"/>
      <c r="D35" s="135"/>
      <c r="E35" s="136"/>
      <c r="F35" s="62">
        <v>0</v>
      </c>
      <c r="G35" s="65"/>
      <c r="H35" s="65"/>
      <c r="I35" s="62">
        <f>F35</f>
        <v>0</v>
      </c>
      <c r="J35" s="29"/>
    </row>
    <row r="36" spans="1:10" ht="12.75">
      <c r="A36" s="137" t="s">
        <v>194</v>
      </c>
      <c r="B36" s="138"/>
      <c r="C36" s="138"/>
      <c r="D36" s="138"/>
      <c r="E36" s="139"/>
      <c r="F36" s="63"/>
      <c r="G36" s="66"/>
      <c r="H36" s="66"/>
      <c r="I36" s="67">
        <f>SUM(I35:I35)</f>
        <v>0</v>
      </c>
      <c r="J36" s="30"/>
    </row>
    <row r="37" spans="1:9" ht="12.75">
      <c r="A37" s="49"/>
      <c r="B37" s="49"/>
      <c r="C37" s="49"/>
      <c r="D37" s="49"/>
      <c r="E37" s="49"/>
      <c r="F37" s="49"/>
      <c r="G37" s="49"/>
      <c r="H37" s="49"/>
      <c r="I37" s="49"/>
    </row>
  </sheetData>
  <sheetProtection/>
  <mergeCells count="51">
    <mergeCell ref="A35:E35"/>
    <mergeCell ref="A36:E36"/>
    <mergeCell ref="A26:E26"/>
    <mergeCell ref="A27:E27"/>
    <mergeCell ref="A29:E29"/>
    <mergeCell ref="F29:I29"/>
    <mergeCell ref="A33:E33"/>
    <mergeCell ref="A34:E34"/>
    <mergeCell ref="A20:E20"/>
    <mergeCell ref="A21:E21"/>
    <mergeCell ref="A22:E22"/>
    <mergeCell ref="A23:E23"/>
    <mergeCell ref="A24:E24"/>
    <mergeCell ref="A25:E25"/>
    <mergeCell ref="A13:E13"/>
    <mergeCell ref="A14:E14"/>
    <mergeCell ref="A15:E15"/>
    <mergeCell ref="A16:E16"/>
    <mergeCell ref="A17:E17"/>
    <mergeCell ref="A18:E18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SCHOVANEC</dc:creator>
  <cp:keywords/>
  <dc:description/>
  <cp:lastModifiedBy>User</cp:lastModifiedBy>
  <dcterms:created xsi:type="dcterms:W3CDTF">2020-07-03T11:01:00Z</dcterms:created>
  <dcterms:modified xsi:type="dcterms:W3CDTF">2020-07-03T11:01:00Z</dcterms:modified>
  <cp:category/>
  <cp:version/>
  <cp:contentType/>
  <cp:contentStatus/>
</cp:coreProperties>
</file>